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450" firstSheet="3" activeTab="3"/>
  </bookViews>
  <sheets>
    <sheet name="報告書例" sheetId="13" state="hidden" r:id="rId1"/>
    <sheet name="連合会修正案（210203.打合せ提出分）" sheetId="1" state="hidden" r:id="rId2"/>
    <sheet name="報告パターン２" sheetId="3" state="hidden" r:id="rId3"/>
    <sheet name="報告フォーマット" sheetId="6" r:id="rId4"/>
    <sheet name="フォローアップ報告書" sheetId="2" r:id="rId5"/>
  </sheets>
  <definedNames>
    <definedName name="_xlnm.Print_Area" localSheetId="1">'連合会修正案（210203.打合せ提出分）'!$A$1:$BU$106</definedName>
    <definedName name="_xlnm.Print_Area" localSheetId="4">フォローアップ報告書!$A$1:$AS$68</definedName>
    <definedName name="_xlnm.Print_Area" localSheetId="2">報告パターン２!$A$1:$CI$112</definedName>
    <definedName name="_xlnm.Print_Area" localSheetId="0">報告書例!$A$1:$BU$91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78" authorId="0">
      <text>
        <r>
          <rPr>
            <sz val="11"/>
            <color theme="1"/>
            <rFont val="ＭＳ Ｐゴシック"/>
          </rPr>
          <t>四半期の平均月商（÷３）と直近単月の比較では？増加率なら－１が必要だが、１１５％以上ならとするか？</t>
        </r>
      </text>
    </comment>
    <comment ref="AD76" authorId="0">
      <text>
        <r>
          <rPr>
            <sz val="11"/>
            <color theme="1"/>
            <rFont val="ＭＳ Ｐゴシック"/>
          </rPr>
          <t>コロナ前決算比で緩和要件をみるのであれば、決算期の売上高を入力させるべきでは？
四半期毎の売上高は、聞取りのため、その合計と決算期の売上高が一致内ことを許容するしかない。
聞取りの四半期月商が三期連続１５％増で合計と決算期売上高が一致しなくてもやむを得ない。</t>
        </r>
      </text>
    </comment>
    <comment ref="J77" authorId="0">
      <text>
        <r>
          <rPr>
            <sz val="11"/>
            <color theme="1"/>
            <rFont val="ＭＳ Ｐゴシック"/>
          </rPr>
          <t xml:space="preserve">四半期終了時の聞取り（試算表があれば試算表）による四半期売上高（３ヶ月分の売上高）と理解して良いか。
</t>
        </r>
      </text>
    </comment>
    <comment ref="AO78" authorId="0">
      <text>
        <r>
          <rPr>
            <sz val="11"/>
            <color theme="1"/>
            <rFont val="ＭＳ Ｐゴシック"/>
          </rPr>
          <t xml:space="preserve">直近決算と営業利益率の比較と誤認しかねないため、コロナ前営業利益率比としておき、100％以上なら、緩和要件を満たすとする。
</t>
        </r>
      </text>
    </comment>
    <comment ref="C78" authorId="0">
      <text>
        <r>
          <rPr>
            <sz val="11"/>
            <color theme="1"/>
            <rFont val="ＭＳ Ｐゴシック"/>
          </rPr>
          <t>増加率だと誤認する</t>
        </r>
      </text>
    </comment>
    <comment ref="AD90" authorId="0">
      <text>
        <r>
          <rPr>
            <sz val="11"/>
            <color theme="1"/>
            <rFont val="ＭＳ Ｐゴシック"/>
          </rPr>
          <t xml:space="preserve">コロナ前決算比
</t>
        </r>
      </text>
    </comment>
  </commentList>
</comments>
</file>

<file path=xl/comments2.xml><?xml version="1.0" encoding="utf-8"?>
<comments xmlns="http://schemas.openxmlformats.org/spreadsheetml/2006/main">
  <authors>
    <author>作成者</author>
  </authors>
  <commentList>
    <comment ref="C5" authorId="0">
      <text>
        <r>
          <rPr>
            <sz val="11"/>
            <color theme="1"/>
            <rFont val="ＭＳ Ｐゴシック"/>
          </rPr>
          <t>このセルに協会顧客番号を入力すると、本書式に「報告フォーマット」シートの当該協会顧客番号の行の各項目が自動入力されます。
同シートから個者情報を抽出し一覧化する場合等、必要に応じてご活用ください。
なお、同シートに同じ協会顧客番号が複数行ある場合は、一番上の行に記載の項目が自動入力されますのでご注意ください。</t>
        </r>
      </text>
    </comment>
    <comment ref="L49" authorId="0">
      <text>
        <r>
          <rPr>
            <sz val="11"/>
            <color theme="1"/>
            <rFont val="ＭＳ Ｐゴシック"/>
          </rPr>
          <t>特例条件への該当を確認する場合は、
黄色セル部分に直接手入力してください。</t>
        </r>
      </text>
    </comment>
  </commentList>
</comments>
</file>

<file path=xl/sharedStrings.xml><?xml version="1.0" encoding="utf-8"?>
<sst xmlns="http://schemas.openxmlformats.org/spreadsheetml/2006/main" xmlns:r="http://schemas.openxmlformats.org/officeDocument/2006/relationships" count="238" uniqueCount="238">
  <si>
    <t>年</t>
    <rPh sb="0" eb="1">
      <t>ネン</t>
    </rPh>
    <phoneticPr fontId="2"/>
  </si>
  <si>
    <t>（％）</t>
  </si>
  <si>
    <r>
      <t>伴走支援型特別保証制度</t>
    </r>
    <r>
      <rPr>
        <sz val="14"/>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</si>
  <si>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※計画策定年度実績は、計画１年目の報告時に記入する。</t>
    <rPh sb="1" eb="3">
      <t>ケイカク</t>
    </rPh>
    <rPh sb="3" eb="5">
      <t>サクテイ</t>
    </rPh>
    <rPh sb="5" eb="7">
      <t>ネンド</t>
    </rPh>
    <rPh sb="7" eb="9">
      <t>ジッセキ</t>
    </rPh>
    <rPh sb="11" eb="13">
      <t>ケイカク</t>
    </rPh>
    <rPh sb="14" eb="16">
      <t>ネンメ</t>
    </rPh>
    <rPh sb="17" eb="19">
      <t>ホウコク</t>
    </rPh>
    <rPh sb="19" eb="20">
      <t>ジ</t>
    </rPh>
    <rPh sb="21" eb="23">
      <t>キニュウ</t>
    </rPh>
    <phoneticPr fontId="2"/>
  </si>
  <si>
    <t>月</t>
    <rPh sb="0" eb="1">
      <t>ツキ</t>
    </rPh>
    <phoneticPr fontId="2"/>
  </si>
  <si>
    <t>（増加率）</t>
    <rPh sb="1" eb="3">
      <t>ゾウカ</t>
    </rPh>
    <rPh sb="3" eb="4">
      <t>リツ</t>
    </rPh>
    <phoneticPr fontId="2"/>
  </si>
  <si>
    <t>第４四半期</t>
    <rPh sb="0" eb="1">
      <t>ダイ</t>
    </rPh>
    <rPh sb="2" eb="5">
      <t>シハンキ</t>
    </rPh>
    <phoneticPr fontId="2"/>
  </si>
  <si>
    <t>日</t>
    <rPh sb="0" eb="1">
      <t>ニチ</t>
    </rPh>
    <phoneticPr fontId="2"/>
  </si>
  <si>
    <t>法人名</t>
    <rPh sb="0" eb="2">
      <t>ホウジン</t>
    </rPh>
    <rPh sb="2" eb="3">
      <t>メイ</t>
    </rPh>
    <phoneticPr fontId="2"/>
  </si>
  <si>
    <t>協会顧客番号</t>
    <rPh sb="0" eb="2">
      <t>キョウカイ</t>
    </rPh>
    <rPh sb="2" eb="4">
      <t>コキャク</t>
    </rPh>
    <rPh sb="4" eb="6">
      <t>バンゴウ</t>
    </rPh>
    <phoneticPr fontId="2"/>
  </si>
  <si>
    <t>〇〇〇信用保証協会　御中</t>
    <rPh sb="3" eb="5">
      <t>シンヨウ</t>
    </rPh>
    <rPh sb="5" eb="7">
      <t>ホショウ</t>
    </rPh>
    <rPh sb="7" eb="9">
      <t>キョウカイ</t>
    </rPh>
    <rPh sb="10" eb="12">
      <t>オンチュウ</t>
    </rPh>
    <phoneticPr fontId="2"/>
  </si>
  <si>
    <t>②</t>
  </si>
  <si>
    <t>住所</t>
    <rPh sb="0" eb="2">
      <t>ジュウショ</t>
    </rPh>
    <phoneticPr fontId="2"/>
  </si>
  <si>
    <t>計画４年目実績</t>
    <rPh sb="0" eb="2">
      <t>ケイカク</t>
    </rPh>
    <rPh sb="3" eb="5">
      <t>ネンメ</t>
    </rPh>
    <rPh sb="5" eb="7">
      <t>ジッセキ</t>
    </rPh>
    <phoneticPr fontId="2"/>
  </si>
  <si>
    <t>特筆事項
（気付いたこと、売上の増減要因、その他特筆すべき事項）</t>
    <rPh sb="0" eb="2">
      <t>トクヒツ</t>
    </rPh>
    <rPh sb="2" eb="4">
      <t>ジコウ</t>
    </rPh>
    <phoneticPr fontId="19"/>
  </si>
  <si>
    <t>金融機関本・支店名</t>
    <rPh sb="0" eb="2">
      <t>キンユウ</t>
    </rPh>
    <rPh sb="2" eb="4">
      <t>キカン</t>
    </rPh>
    <rPh sb="4" eb="5">
      <t>ホン</t>
    </rPh>
    <rPh sb="6" eb="9">
      <t>シテンメイ</t>
    </rPh>
    <phoneticPr fontId="2"/>
  </si>
  <si>
    <t>直近平均月商を四半期平均月商が３四半期連続（事業年度をまたいでも可）１５％以上であったとき。</t>
    <rPh sb="0" eb="2">
      <t>チョッキン</t>
    </rPh>
    <rPh sb="2" eb="4">
      <t>ヘイキン</t>
    </rPh>
    <rPh sb="4" eb="6">
      <t>ゲッショウ</t>
    </rPh>
    <rPh sb="7" eb="10">
      <t>シハンキ</t>
    </rPh>
    <rPh sb="10" eb="12">
      <t>ヘイキン</t>
    </rPh>
    <rPh sb="12" eb="14">
      <t>ゲッショウ</t>
    </rPh>
    <rPh sb="16" eb="19">
      <t>シハンキ</t>
    </rPh>
    <rPh sb="19" eb="21">
      <t>レンゾク</t>
    </rPh>
    <rPh sb="22" eb="24">
      <t>ジギョウ</t>
    </rPh>
    <rPh sb="24" eb="26">
      <t>ネンド</t>
    </rPh>
    <rPh sb="32" eb="33">
      <t>カ</t>
    </rPh>
    <rPh sb="37" eb="39">
      <t>イジョウ</t>
    </rPh>
    <phoneticPr fontId="2"/>
  </si>
  <si>
    <t>第●期　4/四半期</t>
    <rPh sb="0" eb="1">
      <t>ダイ</t>
    </rPh>
    <rPh sb="2" eb="3">
      <t>キ</t>
    </rPh>
    <rPh sb="6" eb="9">
      <t>シハンキ</t>
    </rPh>
    <phoneticPr fontId="2"/>
  </si>
  <si>
    <t>代表者名</t>
    <rPh sb="0" eb="2">
      <t>ダイヒョウ</t>
    </rPh>
    <rPh sb="2" eb="3">
      <t>シャ</t>
    </rPh>
    <rPh sb="3" eb="4">
      <t>メイ</t>
    </rPh>
    <phoneticPr fontId="2"/>
  </si>
  <si>
    <t>令和●年度</t>
    <rPh sb="0" eb="2">
      <t>レイワ</t>
    </rPh>
    <rPh sb="3" eb="5">
      <t>ネンド</t>
    </rPh>
    <phoneticPr fontId="2"/>
  </si>
  <si>
    <t>代表者名</t>
    <rPh sb="0" eb="3">
      <t>ダイヒョウシャ</t>
    </rPh>
    <rPh sb="3" eb="4">
      <t>メイ</t>
    </rPh>
    <phoneticPr fontId="2"/>
  </si>
  <si>
    <t>１．売上・販路の拡大</t>
    <rPh sb="2" eb="3">
      <t>ウ</t>
    </rPh>
    <rPh sb="3" eb="4">
      <t/>
    </rPh>
    <rPh sb="5" eb="7">
      <t xml:space="preserve">   </t>
    </rPh>
    <rPh sb="8" eb="10">
      <t/>
    </rPh>
    <phoneticPr fontId="2"/>
  </si>
  <si>
    <t>第●期　1/四半期</t>
    <rPh sb="0" eb="1">
      <t>ダイ</t>
    </rPh>
    <rPh sb="2" eb="3">
      <t>キ</t>
    </rPh>
    <rPh sb="6" eb="9">
      <t>シハンキ</t>
    </rPh>
    <phoneticPr fontId="2"/>
  </si>
  <si>
    <t>【申込前またはコロナ前の売上高等】</t>
    <rPh sb="1" eb="3">
      <t>モウシコ</t>
    </rPh>
    <rPh sb="3" eb="4">
      <t>マエ</t>
    </rPh>
    <rPh sb="10" eb="11">
      <t>マエ</t>
    </rPh>
    <rPh sb="12" eb="15">
      <t>ウリアゲダカ</t>
    </rPh>
    <rPh sb="15" eb="16">
      <t>トウ</t>
    </rPh>
    <phoneticPr fontId="2"/>
  </si>
  <si>
    <t>または氏名</t>
    <rPh sb="3" eb="5">
      <t>シメイ</t>
    </rPh>
    <phoneticPr fontId="2"/>
  </si>
  <si>
    <r>
      <t>直近月商</t>
    </r>
    <r>
      <rPr>
        <vertAlign val="superscript"/>
        <sz val="10.5"/>
        <color theme="1"/>
        <rFont val="ＭＳ Ｐゴシック"/>
      </rPr>
      <t>※１</t>
    </r>
    <rPh sb="0" eb="2">
      <t>チョッキン</t>
    </rPh>
    <rPh sb="2" eb="4">
      <t>ゲッショウ</t>
    </rPh>
    <phoneticPr fontId="2"/>
  </si>
  <si>
    <t>（担当者名：　　　　　　　　　　　電話番号：　　　　　　　　　　　　　　　）</t>
    <rPh sb="1" eb="4">
      <t>タントウシャ</t>
    </rPh>
    <rPh sb="4" eb="5">
      <t>メイ</t>
    </rPh>
    <rPh sb="17" eb="19">
      <t>デンワ</t>
    </rPh>
    <rPh sb="19" eb="21">
      <t>バンゴウ</t>
    </rPh>
    <phoneticPr fontId="2"/>
  </si>
  <si>
    <t>報告対象事業年度</t>
    <rPh sb="0" eb="2">
      <t>ホウコク</t>
    </rPh>
    <rPh sb="2" eb="4">
      <t>タイショウ</t>
    </rPh>
    <rPh sb="4" eb="6">
      <t>ジギョウ</t>
    </rPh>
    <rPh sb="6" eb="8">
      <t>ネンド</t>
    </rPh>
    <phoneticPr fontId="2"/>
  </si>
  <si>
    <r>
      <t>従業員数</t>
    </r>
    <r>
      <rPr>
        <sz val="10.5"/>
        <color theme="1"/>
        <rFont val="ＭＳ Ｐゴシック"/>
      </rPr>
      <t>(人)</t>
    </r>
    <rPh sb="0" eb="3">
      <t>ジュウギョウイン</t>
    </rPh>
    <rPh sb="3" eb="4">
      <t>スウ</t>
    </rPh>
    <rPh sb="5" eb="6">
      <t>ニン</t>
    </rPh>
    <phoneticPr fontId="2"/>
  </si>
  <si>
    <t>労働生産性</t>
    <rPh sb="0" eb="2">
      <t>ロウドウ</t>
    </rPh>
    <rPh sb="2" eb="5">
      <t>セイサンセイ</t>
    </rPh>
    <phoneticPr fontId="2"/>
  </si>
  <si>
    <t>　〇〇年〇〇月期</t>
    <rPh sb="3" eb="4">
      <t>ネン</t>
    </rPh>
    <rPh sb="6" eb="7">
      <t>ガツ</t>
    </rPh>
    <rPh sb="7" eb="8">
      <t>キ</t>
    </rPh>
    <phoneticPr fontId="2"/>
  </si>
  <si>
    <t>第１四半期</t>
    <rPh sb="0" eb="1">
      <t>ダイ</t>
    </rPh>
    <rPh sb="2" eb="5">
      <t>シハンキ</t>
    </rPh>
    <phoneticPr fontId="2"/>
  </si>
  <si>
    <t>計画4年目：令和●年●月期</t>
    <rPh sb="0" eb="2">
      <t>ケイカク</t>
    </rPh>
    <rPh sb="3" eb="5">
      <t>ネンメ</t>
    </rPh>
    <rPh sb="6" eb="8">
      <t>レイワ</t>
    </rPh>
    <rPh sb="9" eb="10">
      <t>ネン</t>
    </rPh>
    <rPh sb="11" eb="12">
      <t>ガツ</t>
    </rPh>
    <rPh sb="12" eb="13">
      <t>キ</t>
    </rPh>
    <phoneticPr fontId="2"/>
  </si>
  <si>
    <t>計画作成年度実績</t>
    <rPh sb="0" eb="2">
      <t>ケイカク</t>
    </rPh>
    <rPh sb="2" eb="4">
      <t>サクセイ</t>
    </rPh>
    <rPh sb="4" eb="6">
      <t>ネンド</t>
    </rPh>
    <rPh sb="6" eb="8">
      <t>ジッセキ</t>
    </rPh>
    <phoneticPr fontId="2"/>
  </si>
  <si>
    <t>コロナ前決算売上高</t>
    <rPh sb="3" eb="4">
      <t>マエ</t>
    </rPh>
    <rPh sb="4" eb="6">
      <t>ケッサン</t>
    </rPh>
    <rPh sb="6" eb="8">
      <t>ウリアゲ</t>
    </rPh>
    <rPh sb="8" eb="9">
      <t>ダカ</t>
    </rPh>
    <phoneticPr fontId="2"/>
  </si>
  <si>
    <t>金融機関側からの評価/次四半期での取組事項</t>
  </si>
  <si>
    <t>第２四半期</t>
    <rPh sb="0" eb="1">
      <t>ダイ</t>
    </rPh>
    <rPh sb="2" eb="5">
      <t>シハンキ</t>
    </rPh>
    <phoneticPr fontId="2"/>
  </si>
  <si>
    <t>保証協会名</t>
  </si>
  <si>
    <t>（カ月）</t>
    <rPh sb="2" eb="3">
      <t>ゲツ</t>
    </rPh>
    <phoneticPr fontId="2"/>
  </si>
  <si>
    <t>第３四半期</t>
    <rPh sb="0" eb="1">
      <t>ダイ</t>
    </rPh>
    <rPh sb="2" eb="5">
      <t>シハンキ</t>
    </rPh>
    <phoneticPr fontId="2"/>
  </si>
  <si>
    <t>計画１年目実績</t>
    <rPh sb="0" eb="2">
      <t>ケイカク</t>
    </rPh>
    <rPh sb="3" eb="5">
      <t>ネンメ</t>
    </rPh>
    <rPh sb="5" eb="7">
      <t>ジッセキ</t>
    </rPh>
    <phoneticPr fontId="2"/>
  </si>
  <si>
    <t>訪問記録</t>
    <rPh sb="0" eb="2">
      <t>ホウモン</t>
    </rPh>
    <rPh sb="2" eb="4">
      <t>キロク</t>
    </rPh>
    <phoneticPr fontId="19"/>
  </si>
  <si>
    <t>モニタリング日　　　年　　　月　　　日</t>
    <rPh sb="6" eb="7">
      <t>ビ</t>
    </rPh>
    <rPh sb="10" eb="11">
      <t>ネン</t>
    </rPh>
    <rPh sb="14" eb="15">
      <t>ガツ</t>
    </rPh>
    <rPh sb="18" eb="19">
      <t>ニチ</t>
    </rPh>
    <phoneticPr fontId="2"/>
  </si>
  <si>
    <t>２．財務分析内容</t>
    <rPh sb="2" eb="4">
      <t>ザイム</t>
    </rPh>
    <rPh sb="4" eb="6">
      <t>ブンセキ</t>
    </rPh>
    <rPh sb="6" eb="8">
      <t>ナイヨウ</t>
    </rPh>
    <phoneticPr fontId="2"/>
  </si>
  <si>
    <t>営業利益率</t>
    <rPh sb="0" eb="2">
      <t>エイギョウ</t>
    </rPh>
    <rPh sb="2" eb="4">
      <t>リエキ</t>
    </rPh>
    <rPh sb="4" eb="5">
      <t>リツ</t>
    </rPh>
    <phoneticPr fontId="2"/>
  </si>
  <si>
    <r>
      <t>令和●年</t>
    </r>
    <r>
      <rPr>
        <sz val="10.5"/>
        <color rgb="FFFF0000"/>
        <rFont val="ＭＳ Ｐゴシック"/>
      </rPr>
      <t>●月期</t>
    </r>
    <rPh sb="0" eb="2">
      <t>レイワ</t>
    </rPh>
    <rPh sb="3" eb="4">
      <t>トシ</t>
    </rPh>
    <rPh sb="5" eb="7">
      <t>ガツキ</t>
    </rPh>
    <phoneticPr fontId="2"/>
  </si>
  <si>
    <t>・</t>
  </si>
  <si>
    <r>
      <t xml:space="preserve">顧客名
</t>
    </r>
    <r>
      <rPr>
        <sz val="9"/>
        <color theme="1"/>
        <rFont val="ＭＳ Ｐゴシック"/>
      </rPr>
      <t>（例：株式会社○○建設）</t>
    </r>
    <rPh sb="6" eb="7">
      <t>れい</t>
    </rPh>
    <rPh sb="8" eb="12">
      <t>かぶしきがいしゃ</t>
    </rPh>
    <rPh sb="14" eb="16">
      <t>けんせつ</t>
    </rPh>
    <phoneticPr fontId="10" type="Hiragana"/>
  </si>
  <si>
    <t>売上高増加率</t>
    <rPh sb="0" eb="2">
      <t>ウリアゲ</t>
    </rPh>
    <rPh sb="2" eb="3">
      <t>ダカ</t>
    </rPh>
    <rPh sb="3" eb="5">
      <t>ゾウカ</t>
    </rPh>
    <rPh sb="5" eb="6">
      <t>リツ</t>
    </rPh>
    <phoneticPr fontId="2"/>
  </si>
  <si>
    <t>ＥＢＩＴＤＡ有利子負債倍率</t>
    <rPh sb="6" eb="9">
      <t>ユウリシ</t>
    </rPh>
    <rPh sb="9" eb="11">
      <t>フサイ</t>
    </rPh>
    <rPh sb="11" eb="13">
      <t>バイリツ</t>
    </rPh>
    <phoneticPr fontId="2"/>
  </si>
  <si>
    <t>６．IT化</t>
    <rPh sb="4" eb="5">
      <t>カ</t>
    </rPh>
    <phoneticPr fontId="2"/>
  </si>
  <si>
    <t>売上高</t>
    <rPh sb="0" eb="2">
      <t>ウリアゲ</t>
    </rPh>
    <rPh sb="2" eb="3">
      <t>ダカ</t>
    </rPh>
    <phoneticPr fontId="2"/>
  </si>
  <si>
    <t>第●期</t>
    <rPh sb="0" eb="1">
      <t>ダイ</t>
    </rPh>
    <rPh sb="2" eb="3">
      <t>キ</t>
    </rPh>
    <phoneticPr fontId="2"/>
  </si>
  <si>
    <t>営業運転資本回転期間</t>
    <rPh sb="0" eb="2">
      <t>エイギョウ</t>
    </rPh>
    <rPh sb="2" eb="4">
      <t>ウンテン</t>
    </rPh>
    <rPh sb="4" eb="6">
      <t>シホン</t>
    </rPh>
    <rPh sb="6" eb="8">
      <t>カイテン</t>
    </rPh>
    <rPh sb="8" eb="10">
      <t>キカン</t>
    </rPh>
    <phoneticPr fontId="2"/>
  </si>
  <si>
    <t>自己資本比率</t>
    <rPh sb="0" eb="2">
      <t>ジコ</t>
    </rPh>
    <rPh sb="2" eb="4">
      <t>シホン</t>
    </rPh>
    <rPh sb="4" eb="6">
      <t>ヒリツ</t>
    </rPh>
    <phoneticPr fontId="2"/>
  </si>
  <si>
    <t>　　　年　　　月　　　日</t>
  </si>
  <si>
    <t>計画２年目実績</t>
    <rPh sb="0" eb="2">
      <t>ケイカク</t>
    </rPh>
    <rPh sb="3" eb="5">
      <t>ネンメ</t>
    </rPh>
    <rPh sb="5" eb="7">
      <t>ジッセキ</t>
    </rPh>
    <phoneticPr fontId="2"/>
  </si>
  <si>
    <t>上半期</t>
    <rPh sb="0" eb="3">
      <t>カミハンキ</t>
    </rPh>
    <phoneticPr fontId="2"/>
  </si>
  <si>
    <t>第●期合計売上</t>
    <rPh sb="0" eb="1">
      <t>ダイ</t>
    </rPh>
    <rPh sb="2" eb="3">
      <t>キ</t>
    </rPh>
    <rPh sb="3" eb="5">
      <t>ゴウケイ</t>
    </rPh>
    <rPh sb="5" eb="7">
      <t>ウリアゲ</t>
    </rPh>
    <phoneticPr fontId="2"/>
  </si>
  <si>
    <t>第２四半期</t>
  </si>
  <si>
    <t>（千円）</t>
    <rPh sb="1" eb="3">
      <t>センエン</t>
    </rPh>
    <phoneticPr fontId="2"/>
  </si>
  <si>
    <t>四半期平均月商</t>
  </si>
  <si>
    <t>（金額単位：千円、％）</t>
    <rPh sb="1" eb="3">
      <t>キンガク</t>
    </rPh>
    <rPh sb="3" eb="5">
      <t>タンイ</t>
    </rPh>
    <rPh sb="6" eb="8">
      <t>センエン</t>
    </rPh>
    <phoneticPr fontId="2"/>
  </si>
  <si>
    <t>（倍）</t>
    <rPh sb="1" eb="2">
      <t>バイ</t>
    </rPh>
    <phoneticPr fontId="2"/>
  </si>
  <si>
    <t>計画３年目実績</t>
    <rPh sb="0" eb="2">
      <t>ケイカク</t>
    </rPh>
    <rPh sb="3" eb="5">
      <t>ネンメ</t>
    </rPh>
    <rPh sb="5" eb="7">
      <t>ジッセキ</t>
    </rPh>
    <phoneticPr fontId="2"/>
  </si>
  <si>
    <r>
      <t>売上高コロナ前決算比</t>
    </r>
    <r>
      <rPr>
        <vertAlign val="superscript"/>
        <sz val="10.5"/>
        <color theme="1"/>
        <rFont val="ＭＳ Ｐゴシック"/>
      </rPr>
      <t>※４</t>
    </r>
    <rPh sb="0" eb="3">
      <t>ウリアゲダカ</t>
    </rPh>
    <rPh sb="6" eb="7">
      <t>マエ</t>
    </rPh>
    <rPh sb="7" eb="9">
      <t>ケッサン</t>
    </rPh>
    <rPh sb="9" eb="10">
      <t>ヒ</t>
    </rPh>
    <phoneticPr fontId="2"/>
  </si>
  <si>
    <t>３．モニタリング要件内容</t>
    <rPh sb="8" eb="10">
      <t>ヨウケン</t>
    </rPh>
    <rPh sb="10" eb="12">
      <t>ナイヨウ</t>
    </rPh>
    <phoneticPr fontId="2"/>
  </si>
  <si>
    <t>2上</t>
    <rPh sb="1" eb="2">
      <t>かみ</t>
    </rPh>
    <phoneticPr fontId="10" type="Hiragana"/>
  </si>
  <si>
    <t>直近売上高（単月売上）</t>
    <rPh sb="0" eb="2">
      <t>チョッキン</t>
    </rPh>
    <rPh sb="2" eb="4">
      <t>ウリアゲ</t>
    </rPh>
    <rPh sb="4" eb="5">
      <t>ダカ</t>
    </rPh>
    <rPh sb="6" eb="8">
      <t>タンゲツ</t>
    </rPh>
    <rPh sb="8" eb="10">
      <t>ウリアゲ</t>
    </rPh>
    <phoneticPr fontId="2"/>
  </si>
  <si>
    <t>コロナ前決算の営業利益率をフォローアップ年度のいずれかの決算において上回ったとき</t>
    <rPh sb="3" eb="4">
      <t>マエ</t>
    </rPh>
    <rPh sb="4" eb="6">
      <t>ケッサン</t>
    </rPh>
    <rPh sb="7" eb="9">
      <t>エイギョウ</t>
    </rPh>
    <rPh sb="9" eb="12">
      <t>リエキリツ</t>
    </rPh>
    <rPh sb="20" eb="22">
      <t>ネンド</t>
    </rPh>
    <rPh sb="28" eb="30">
      <t>ケッサン</t>
    </rPh>
    <rPh sb="34" eb="36">
      <t>ウワマワ</t>
    </rPh>
    <phoneticPr fontId="2"/>
  </si>
  <si>
    <t>８．特になし</t>
    <rPh sb="2" eb="3">
      <t>トク</t>
    </rPh>
    <phoneticPr fontId="2"/>
  </si>
  <si>
    <t>コロナ前決算営業利益率</t>
    <rPh sb="3" eb="4">
      <t>マエ</t>
    </rPh>
    <rPh sb="4" eb="6">
      <t>ケッサン</t>
    </rPh>
    <rPh sb="6" eb="8">
      <t>エイギョウ</t>
    </rPh>
    <rPh sb="8" eb="10">
      <t>リエキ</t>
    </rPh>
    <rPh sb="10" eb="11">
      <t>リツ</t>
    </rPh>
    <phoneticPr fontId="2"/>
  </si>
  <si>
    <t>伴走支援型特別保証制度</t>
    <rPh sb="0" eb="2">
      <t>バンソウ</t>
    </rPh>
    <rPh sb="2" eb="5">
      <t>シエンガタ</t>
    </rPh>
    <rPh sb="5" eb="7">
      <t>トクベツ</t>
    </rPh>
    <rPh sb="7" eb="9">
      <t>ホショウ</t>
    </rPh>
    <rPh sb="9" eb="11">
      <t>セイド</t>
    </rPh>
    <phoneticPr fontId="2"/>
  </si>
  <si>
    <t>【利益率】</t>
    <rPh sb="1" eb="3">
      <t>リエキ</t>
    </rPh>
    <rPh sb="3" eb="4">
      <t>リツ</t>
    </rPh>
    <phoneticPr fontId="2"/>
  </si>
  <si>
    <t>直近月商を四半期平均月商が３四半期連続（事業年度をまたいでも可）１５％以上であったとき。</t>
    <rPh sb="0" eb="2">
      <t>チョッキン</t>
    </rPh>
    <rPh sb="2" eb="4">
      <t>ゲッショウ</t>
    </rPh>
    <rPh sb="5" eb="8">
      <t>シハンキ</t>
    </rPh>
    <rPh sb="8" eb="10">
      <t>ヘイキン</t>
    </rPh>
    <rPh sb="10" eb="12">
      <t>ゲッショウ</t>
    </rPh>
    <rPh sb="14" eb="17">
      <t>シハンキ</t>
    </rPh>
    <rPh sb="17" eb="19">
      <t>レンゾク</t>
    </rPh>
    <rPh sb="20" eb="22">
      <t>ジギョウ</t>
    </rPh>
    <rPh sb="22" eb="24">
      <t>ネンド</t>
    </rPh>
    <rPh sb="30" eb="31">
      <t>カ</t>
    </rPh>
    <rPh sb="35" eb="37">
      <t>イジョウ</t>
    </rPh>
    <phoneticPr fontId="2"/>
  </si>
  <si>
    <t>【売上高】</t>
    <rPh sb="1" eb="3">
      <t>ウリアゲ</t>
    </rPh>
    <rPh sb="3" eb="4">
      <t>ダカ</t>
    </rPh>
    <phoneticPr fontId="2"/>
  </si>
  <si>
    <t>第●期　2/四半期</t>
    <rPh sb="0" eb="1">
      <t>ダイ</t>
    </rPh>
    <rPh sb="2" eb="3">
      <t>キ</t>
    </rPh>
    <rPh sb="6" eb="9">
      <t>シハンキ</t>
    </rPh>
    <phoneticPr fontId="2"/>
  </si>
  <si>
    <t>第●期　3/四半期</t>
    <rPh sb="0" eb="1">
      <t>ダイ</t>
    </rPh>
    <rPh sb="2" eb="3">
      <t>キ</t>
    </rPh>
    <rPh sb="6" eb="9">
      <t>シハンキ</t>
    </rPh>
    <phoneticPr fontId="2"/>
  </si>
  <si>
    <t>計画５年目実績</t>
    <rPh sb="0" eb="2">
      <t>ケイカク</t>
    </rPh>
    <rPh sb="3" eb="5">
      <t>ネンメ</t>
    </rPh>
    <rPh sb="5" eb="7">
      <t>ジッセキ</t>
    </rPh>
    <phoneticPr fontId="2"/>
  </si>
  <si>
    <t>１．経営行動計画書に基づく取組事項</t>
    <rPh sb="2" eb="4">
      <t>ケイエイ</t>
    </rPh>
    <rPh sb="4" eb="6">
      <t>コウドウ</t>
    </rPh>
    <rPh sb="6" eb="9">
      <t>ケイカクショ</t>
    </rPh>
    <rPh sb="10" eb="11">
      <t>モト</t>
    </rPh>
    <rPh sb="13" eb="15">
      <t>トリク</t>
    </rPh>
    <rPh sb="15" eb="17">
      <t>ジコウ</t>
    </rPh>
    <phoneticPr fontId="2"/>
  </si>
  <si>
    <t>①</t>
  </si>
  <si>
    <t>中小企業者の取組</t>
  </si>
  <si>
    <t>プロパー
融資
（千円）</t>
    <rPh sb="9" eb="11">
      <t>センエン</t>
    </rPh>
    <phoneticPr fontId="20"/>
  </si>
  <si>
    <t>計画５年目</t>
    <rPh sb="0" eb="2">
      <t>ケイカク</t>
    </rPh>
    <rPh sb="3" eb="5">
      <t>ネンメ</t>
    </rPh>
    <phoneticPr fontId="2"/>
  </si>
  <si>
    <t>計画策定年度</t>
    <rPh sb="0" eb="2">
      <t>ケイカク</t>
    </rPh>
    <rPh sb="2" eb="4">
      <t>サクテイ</t>
    </rPh>
    <rPh sb="4" eb="6">
      <t>ネンド</t>
    </rPh>
    <phoneticPr fontId="2"/>
  </si>
  <si>
    <t>　 保証協会が県に報告する際に、「C列、D列」（水色の項目列）を削除することは差し支えありません。</t>
    <rPh sb="2" eb="4">
      <t>ほしょう</t>
    </rPh>
    <rPh sb="4" eb="6">
      <t>きょうかい</t>
    </rPh>
    <rPh sb="7" eb="8">
      <t>けん</t>
    </rPh>
    <rPh sb="9" eb="11">
      <t>ほうこく</t>
    </rPh>
    <rPh sb="13" eb="14">
      <t>さい</t>
    </rPh>
    <rPh sb="18" eb="19">
      <t>れつ</t>
    </rPh>
    <rPh sb="21" eb="22">
      <t>れつ</t>
    </rPh>
    <rPh sb="24" eb="25">
      <t>みず</t>
    </rPh>
    <phoneticPr fontId="10" type="Hiragana"/>
  </si>
  <si>
    <t>計画１年目</t>
    <rPh sb="0" eb="2">
      <t>ケイカク</t>
    </rPh>
    <rPh sb="3" eb="5">
      <t>ネンメ</t>
    </rPh>
    <phoneticPr fontId="2"/>
  </si>
  <si>
    <t>特筆事項</t>
  </si>
  <si>
    <t>計画２年目</t>
    <rPh sb="0" eb="2">
      <t>ケイカク</t>
    </rPh>
    <rPh sb="3" eb="5">
      <t>ネンメ</t>
    </rPh>
    <phoneticPr fontId="2"/>
  </si>
  <si>
    <t>基準日</t>
    <rPh sb="0" eb="3">
      <t>キジュンビ</t>
    </rPh>
    <phoneticPr fontId="20"/>
  </si>
  <si>
    <t>保証付融資</t>
    <rPh sb="0" eb="2">
      <t>ホショウ</t>
    </rPh>
    <rPh sb="2" eb="3">
      <t>ツ</t>
    </rPh>
    <rPh sb="3" eb="5">
      <t>ユウシ</t>
    </rPh>
    <phoneticPr fontId="2"/>
  </si>
  <si>
    <t>計画４年目</t>
    <rPh sb="0" eb="2">
      <t>ケイカク</t>
    </rPh>
    <rPh sb="3" eb="5">
      <t>ネンメ</t>
    </rPh>
    <phoneticPr fontId="2"/>
  </si>
  <si>
    <t>計画３年目</t>
    <rPh sb="0" eb="2">
      <t>ケイカク</t>
    </rPh>
    <rPh sb="3" eb="5">
      <t>ネンメ</t>
    </rPh>
    <phoneticPr fontId="2"/>
  </si>
  <si>
    <r>
      <t>令和●年●月</t>
    </r>
    <r>
      <rPr>
        <sz val="10.5"/>
        <color theme="1"/>
        <rFont val="ＭＳ Ｐゴシック"/>
      </rPr>
      <t>期</t>
    </r>
    <rPh sb="0" eb="2">
      <t>レイワ</t>
    </rPh>
    <rPh sb="3" eb="4">
      <t>ネン</t>
    </rPh>
    <rPh sb="5" eb="6">
      <t>ガツ</t>
    </rPh>
    <rPh sb="6" eb="7">
      <t>キ</t>
    </rPh>
    <phoneticPr fontId="2"/>
  </si>
  <si>
    <r>
      <t xml:space="preserve">2.経費の見直し・合理化
</t>
    </r>
    <r>
      <rPr>
        <sz val="9"/>
        <color theme="1"/>
        <rFont val="ＭＳ Ｐゴシック"/>
      </rPr>
      <t>（プルダウンリストから選択）</t>
    </r>
    <rPh sb="2" eb="4">
      <t>ケイヒ</t>
    </rPh>
    <rPh sb="5" eb="7">
      <t>ミナオ</t>
    </rPh>
    <rPh sb="9" eb="12">
      <t>ゴウリカ</t>
    </rPh>
    <phoneticPr fontId="19"/>
  </si>
  <si>
    <t>フォローアップ日</t>
  </si>
  <si>
    <r>
      <t>コロナ前決算売上高</t>
    </r>
    <r>
      <rPr>
        <vertAlign val="superscript"/>
        <sz val="10.5"/>
        <color theme="1"/>
        <rFont val="ＭＳ Ｐゴシック"/>
      </rPr>
      <t>※２</t>
    </r>
    <rPh sb="3" eb="4">
      <t>マエ</t>
    </rPh>
    <rPh sb="4" eb="6">
      <t>ケッサン</t>
    </rPh>
    <rPh sb="6" eb="8">
      <t>ウリアゲ</t>
    </rPh>
    <rPh sb="8" eb="9">
      <t>ダカ</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</si>
  <si>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</si>
  <si>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t>【フォローアップ頻度緩和基準】</t>
    <rPh sb="8" eb="10">
      <t>ヒンド</t>
    </rPh>
    <rPh sb="10" eb="12">
      <t>カンワ</t>
    </rPh>
    <rPh sb="12" eb="14">
      <t>キジュン</t>
    </rPh>
    <phoneticPr fontId="2"/>
  </si>
  <si>
    <t>③</t>
  </si>
  <si>
    <t>次の①～③のいずれかの基準を満たしたときは、フォローアップは年１回（第４四半期終了後）のみとする。満たした後に要件を満たさなくなったとしても、フォローアップは年１回とする。</t>
    <rPh sb="0" eb="1">
      <t>ツギ</t>
    </rPh>
    <rPh sb="11" eb="13">
      <t>キジュン</t>
    </rPh>
    <rPh sb="14" eb="15">
      <t>ミ</t>
    </rPh>
    <rPh sb="30" eb="31">
      <t>ネン</t>
    </rPh>
    <rPh sb="32" eb="33">
      <t>カイ</t>
    </rPh>
    <rPh sb="34" eb="35">
      <t>ダイ</t>
    </rPh>
    <rPh sb="36" eb="39">
      <t>シハンキ</t>
    </rPh>
    <rPh sb="39" eb="41">
      <t>シュウリョウ</t>
    </rPh>
    <rPh sb="41" eb="42">
      <t>ゴ</t>
    </rPh>
    <rPh sb="49" eb="50">
      <t>ミ</t>
    </rPh>
    <rPh sb="53" eb="54">
      <t>ノチ</t>
    </rPh>
    <rPh sb="55" eb="57">
      <t>ヨウケン</t>
    </rPh>
    <rPh sb="58" eb="59">
      <t>ミ</t>
    </rPh>
    <rPh sb="79" eb="80">
      <t>ネン</t>
    </rPh>
    <rPh sb="81" eb="82">
      <t>カイ</t>
    </rPh>
    <phoneticPr fontId="2"/>
  </si>
  <si>
    <r>
      <t>（増加率）</t>
    </r>
    <r>
      <rPr>
        <vertAlign val="superscript"/>
        <sz val="10.5"/>
        <color rgb="FFFF0000"/>
        <rFont val="ＭＳ Ｐゴシック"/>
      </rPr>
      <t>※３</t>
    </r>
    <rPh sb="1" eb="3">
      <t>ゾウカ</t>
    </rPh>
    <rPh sb="3" eb="4">
      <t>リツ</t>
    </rPh>
    <phoneticPr fontId="2"/>
  </si>
  <si>
    <t>計画１年目：令和●年●月期</t>
    <rPh sb="0" eb="2">
      <t>ケイカク</t>
    </rPh>
    <rPh sb="3" eb="5">
      <t>ネンメ</t>
    </rPh>
    <rPh sb="6" eb="8">
      <t>レイワ</t>
    </rPh>
    <rPh sb="9" eb="10">
      <t>ネン</t>
    </rPh>
    <rPh sb="11" eb="12">
      <t>ガツ</t>
    </rPh>
    <rPh sb="12" eb="13">
      <t>キ</t>
    </rPh>
    <phoneticPr fontId="2"/>
  </si>
  <si>
    <t>第３四半期</t>
  </si>
  <si>
    <r>
      <t xml:space="preserve">4.事業承継
</t>
    </r>
    <r>
      <rPr>
        <sz val="9"/>
        <color theme="1"/>
        <rFont val="ＭＳ Ｐゴシック"/>
      </rPr>
      <t xml:space="preserve">
（プルダウンリストから選択）</t>
    </r>
    <rPh sb="2" eb="4">
      <t>ジギョウ</t>
    </rPh>
    <rPh sb="4" eb="6">
      <t>ショウケイ</t>
    </rPh>
    <phoneticPr fontId="19"/>
  </si>
  <si>
    <t>第４四半期</t>
  </si>
  <si>
    <t>計画2年目：令和●年●月期</t>
    <rPh sb="0" eb="2">
      <t>ケイカク</t>
    </rPh>
    <rPh sb="3" eb="5">
      <t>ネンメ</t>
    </rPh>
    <rPh sb="6" eb="8">
      <t>レイワ</t>
    </rPh>
    <rPh sb="9" eb="10">
      <t>ネン</t>
    </rPh>
    <rPh sb="11" eb="12">
      <t>ガツ</t>
    </rPh>
    <rPh sb="12" eb="13">
      <t>キ</t>
    </rPh>
    <phoneticPr fontId="2"/>
  </si>
  <si>
    <t>計画3年目：令和●年●月期</t>
    <rPh sb="0" eb="2">
      <t>ケイカク</t>
    </rPh>
    <rPh sb="3" eb="5">
      <t>ネンメ</t>
    </rPh>
    <rPh sb="6" eb="8">
      <t>レイワ</t>
    </rPh>
    <rPh sb="9" eb="10">
      <t>ネン</t>
    </rPh>
    <rPh sb="11" eb="12">
      <t>ガツ</t>
    </rPh>
    <rPh sb="12" eb="13">
      <t>キ</t>
    </rPh>
    <phoneticPr fontId="2"/>
  </si>
  <si>
    <t>※２コロナ前決算とは、新型コロナウイルス感染症の影響が発生する前の直前の決算（令和２年１月以前の決算のうち最新のもの）</t>
    <rPh sb="5" eb="6">
      <t>マエ</t>
    </rPh>
    <rPh sb="6" eb="8">
      <t>ケッサン</t>
    </rPh>
    <rPh sb="11" eb="13">
      <t>シンガタ</t>
    </rPh>
    <rPh sb="20" eb="23">
      <t>カンセンショウ</t>
    </rPh>
    <rPh sb="24" eb="26">
      <t>エイキョウ</t>
    </rPh>
    <rPh sb="27" eb="29">
      <t>ハッセイ</t>
    </rPh>
    <rPh sb="31" eb="32">
      <t>マエ</t>
    </rPh>
    <rPh sb="33" eb="35">
      <t>チョクゼン</t>
    </rPh>
    <rPh sb="36" eb="38">
      <t>ケッサン</t>
    </rPh>
    <rPh sb="39" eb="41">
      <t>レイワ</t>
    </rPh>
    <rPh sb="42" eb="43">
      <t>ネン</t>
    </rPh>
    <rPh sb="44" eb="45">
      <t>ガツ</t>
    </rPh>
    <rPh sb="45" eb="47">
      <t>イゼン</t>
    </rPh>
    <rPh sb="48" eb="50">
      <t>ケッサン</t>
    </rPh>
    <rPh sb="53" eb="55">
      <t>サイシン</t>
    </rPh>
    <phoneticPr fontId="2"/>
  </si>
  <si>
    <t>計画5年目：令和●年●月期</t>
    <rPh sb="0" eb="2">
      <t>ケイカク</t>
    </rPh>
    <rPh sb="3" eb="5">
      <t>ネンメ</t>
    </rPh>
    <rPh sb="6" eb="8">
      <t>レイワ</t>
    </rPh>
    <rPh sb="9" eb="10">
      <t>ネン</t>
    </rPh>
    <rPh sb="11" eb="12">
      <t>ガツ</t>
    </rPh>
    <rPh sb="12" eb="13">
      <t>キ</t>
    </rPh>
    <phoneticPr fontId="2"/>
  </si>
  <si>
    <t>千円</t>
    <rPh sb="0" eb="2">
      <t>センエン</t>
    </rPh>
    <phoneticPr fontId="2"/>
  </si>
  <si>
    <t>平均月商</t>
    <rPh sb="0" eb="2">
      <t>ヘイキン</t>
    </rPh>
    <rPh sb="2" eb="4">
      <t>ゲッショウ</t>
    </rPh>
    <phoneticPr fontId="2"/>
  </si>
  <si>
    <r>
      <t>営業利益率コロナ前決算比</t>
    </r>
    <r>
      <rPr>
        <vertAlign val="superscript"/>
        <sz val="10.5"/>
        <color rgb="FFFF0000"/>
        <rFont val="ＭＳ Ｐゴシック"/>
      </rPr>
      <t>※5</t>
    </r>
    <rPh sb="0" eb="2">
      <t>エイギョウ</t>
    </rPh>
    <rPh sb="2" eb="5">
      <t>リエキリツ</t>
    </rPh>
    <rPh sb="8" eb="9">
      <t>マエ</t>
    </rPh>
    <rPh sb="9" eb="11">
      <t>ケッサン</t>
    </rPh>
    <rPh sb="11" eb="12">
      <t>ヒ</t>
    </rPh>
    <phoneticPr fontId="2"/>
  </si>
  <si>
    <t>※フォローアップ緩和要件を満たした場合は、第４四半期の欄に通年分を記載する。</t>
    <rPh sb="8" eb="10">
      <t>カンワ</t>
    </rPh>
    <rPh sb="10" eb="12">
      <t>ヨウケン</t>
    </rPh>
    <rPh sb="13" eb="14">
      <t>ミ</t>
    </rPh>
    <rPh sb="17" eb="19">
      <t>バアイ</t>
    </rPh>
    <rPh sb="21" eb="22">
      <t>ダイ</t>
    </rPh>
    <rPh sb="23" eb="26">
      <t>シハンキ</t>
    </rPh>
    <rPh sb="27" eb="28">
      <t>ラン</t>
    </rPh>
    <rPh sb="29" eb="31">
      <t>ツウネン</t>
    </rPh>
    <rPh sb="31" eb="32">
      <t>ブン</t>
    </rPh>
    <rPh sb="33" eb="35">
      <t>キサイ</t>
    </rPh>
    <phoneticPr fontId="2"/>
  </si>
  <si>
    <t>３．フォローアップ要件内容　　</t>
  </si>
  <si>
    <t>※１：保証申込日の属する月の前月の売上高（月商）</t>
    <rPh sb="3" eb="5">
      <t>ホショウ</t>
    </rPh>
    <rPh sb="5" eb="7">
      <t>モウシコミ</t>
    </rPh>
    <rPh sb="7" eb="8">
      <t>ビ</t>
    </rPh>
    <rPh sb="9" eb="10">
      <t>ゾク</t>
    </rPh>
    <rPh sb="12" eb="13">
      <t>ツキ</t>
    </rPh>
    <rPh sb="14" eb="16">
      <t>ゼンゲツ</t>
    </rPh>
    <rPh sb="17" eb="20">
      <t>ウリアゲダカ</t>
    </rPh>
    <rPh sb="21" eb="23">
      <t>ゲッショウ</t>
    </rPh>
    <phoneticPr fontId="2"/>
  </si>
  <si>
    <t>※３：直近月商と四半期平均月商を比較した増加率</t>
    <rPh sb="3" eb="5">
      <t>チョッキン</t>
    </rPh>
    <rPh sb="5" eb="7">
      <t>ゲッショウ</t>
    </rPh>
    <rPh sb="8" eb="11">
      <t>シハンキ</t>
    </rPh>
    <rPh sb="11" eb="13">
      <t>ヘイキン</t>
    </rPh>
    <rPh sb="13" eb="15">
      <t>ゲッショウ</t>
    </rPh>
    <rPh sb="16" eb="18">
      <t>ヒカク</t>
    </rPh>
    <rPh sb="20" eb="23">
      <t>ゾウカリツ</t>
    </rPh>
    <phoneticPr fontId="2"/>
  </si>
  <si>
    <t>※４：コロナ前決算と売上高の比較</t>
    <rPh sb="6" eb="7">
      <t>マエ</t>
    </rPh>
    <rPh sb="7" eb="9">
      <t>ケッサン</t>
    </rPh>
    <rPh sb="10" eb="12">
      <t>ウリアゲ</t>
    </rPh>
    <rPh sb="12" eb="13">
      <t>ダカ</t>
    </rPh>
    <rPh sb="14" eb="16">
      <t>ヒカク</t>
    </rPh>
    <phoneticPr fontId="2"/>
  </si>
  <si>
    <t>※５：コロナ前決算と営業利益率との比較</t>
    <rPh sb="6" eb="7">
      <t>マエ</t>
    </rPh>
    <rPh sb="7" eb="9">
      <t>ケッサン</t>
    </rPh>
    <rPh sb="10" eb="12">
      <t>エイギョウ</t>
    </rPh>
    <rPh sb="12" eb="15">
      <t>リエキリツ</t>
    </rPh>
    <rPh sb="17" eb="19">
      <t>ヒカク</t>
    </rPh>
    <phoneticPr fontId="2"/>
  </si>
  <si>
    <t>コロナ前決算の年間売上高をフォローアップ年度のいずれかの決算において上回ったとき</t>
    <rPh sb="3" eb="4">
      <t>マエ</t>
    </rPh>
    <rPh sb="4" eb="6">
      <t>ケッサン</t>
    </rPh>
    <rPh sb="7" eb="9">
      <t>ネンカン</t>
    </rPh>
    <rPh sb="9" eb="12">
      <t>ウリアゲダカ</t>
    </rPh>
    <rPh sb="20" eb="22">
      <t>ネンド</t>
    </rPh>
    <rPh sb="28" eb="30">
      <t>ケッサン</t>
    </rPh>
    <rPh sb="34" eb="36">
      <t>ウワマワ</t>
    </rPh>
    <phoneticPr fontId="2"/>
  </si>
  <si>
    <t>計画１年目（計画策定年度）</t>
    <rPh sb="0" eb="2">
      <t>ケイカク</t>
    </rPh>
    <rPh sb="3" eb="5">
      <t>ネンメ</t>
    </rPh>
    <rPh sb="6" eb="8">
      <t>ケイカク</t>
    </rPh>
    <rPh sb="8" eb="10">
      <t>サクテイ</t>
    </rPh>
    <rPh sb="10" eb="12">
      <t>ネンド</t>
    </rPh>
    <phoneticPr fontId="2"/>
  </si>
  <si>
    <t>四半期平均月商</t>
    <rPh sb="0" eb="3">
      <t>シハンキ</t>
    </rPh>
    <rPh sb="3" eb="5">
      <t>ヘイキン</t>
    </rPh>
    <rPh sb="5" eb="7">
      <t>ゲッショウ</t>
    </rPh>
    <phoneticPr fontId="2"/>
  </si>
  <si>
    <t>計画策定年度：令和●年●月期</t>
    <rPh sb="0" eb="2">
      <t>ケイカク</t>
    </rPh>
    <rPh sb="2" eb="4">
      <t>サクテイ</t>
    </rPh>
    <rPh sb="4" eb="6">
      <t>ネンド</t>
    </rPh>
    <rPh sb="7" eb="9">
      <t>レイワ</t>
    </rPh>
    <rPh sb="10" eb="11">
      <t>ネン</t>
    </rPh>
    <rPh sb="12" eb="13">
      <t>ガツ</t>
    </rPh>
    <rPh sb="13" eb="14">
      <t>キ</t>
    </rPh>
    <phoneticPr fontId="2"/>
  </si>
  <si>
    <r>
      <t>令和●年</t>
    </r>
    <r>
      <rPr>
        <sz val="12"/>
        <color rgb="FFFF0000"/>
        <rFont val="ＭＳ Ｐゴシック"/>
      </rPr>
      <t>●月期</t>
    </r>
    <rPh sb="0" eb="2">
      <t>レイワ</t>
    </rPh>
    <rPh sb="3" eb="4">
      <t>トシ</t>
    </rPh>
    <rPh sb="5" eb="7">
      <t>ガツキ</t>
    </rPh>
    <phoneticPr fontId="2"/>
  </si>
  <si>
    <r>
      <t>伴走支援型特別保証制度</t>
    </r>
    <r>
      <rPr>
        <sz val="16"/>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</si>
  <si>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＜特例条件①＞</t>
    <rPh sb="1" eb="3">
      <t>トクレイ</t>
    </rPh>
    <rPh sb="3" eb="5">
      <t>ジョウケン</t>
    </rPh>
    <phoneticPr fontId="2"/>
  </si>
  <si>
    <t>【特例条件確認欄】</t>
    <rPh sb="1" eb="3">
      <t>トクレイ</t>
    </rPh>
    <rPh sb="3" eb="5">
      <t>ジョウケン</t>
    </rPh>
    <rPh sb="5" eb="7">
      <t>カクニン</t>
    </rPh>
    <rPh sb="7" eb="8">
      <t>ラン</t>
    </rPh>
    <phoneticPr fontId="2"/>
  </si>
  <si>
    <t>＜特例条件②＞</t>
    <rPh sb="1" eb="3">
      <t>トクレイ</t>
    </rPh>
    <rPh sb="3" eb="5">
      <t>ジョウケン</t>
    </rPh>
    <phoneticPr fontId="2"/>
  </si>
  <si>
    <t>＜特例条件③＞</t>
    <rPh sb="1" eb="3">
      <t>トクレイ</t>
    </rPh>
    <rPh sb="3" eb="5">
      <t>ジョウケン</t>
    </rPh>
    <phoneticPr fontId="2"/>
  </si>
  <si>
    <t>※１：保証申込日の属する月の前３ヶ月の平均月商</t>
    <rPh sb="3" eb="5">
      <t>ホショウ</t>
    </rPh>
    <rPh sb="5" eb="7">
      <t>モウシコミ</t>
    </rPh>
    <rPh sb="7" eb="8">
      <t>ビ</t>
    </rPh>
    <rPh sb="9" eb="10">
      <t>ゾク</t>
    </rPh>
    <rPh sb="12" eb="13">
      <t>ツキ</t>
    </rPh>
    <rPh sb="14" eb="15">
      <t>マエ</t>
    </rPh>
    <rPh sb="16" eb="18">
      <t>カゲツ</t>
    </rPh>
    <rPh sb="19" eb="21">
      <t>ヘイキン</t>
    </rPh>
    <rPh sb="21" eb="23">
      <t>ゲッショウ</t>
    </rPh>
    <phoneticPr fontId="2"/>
  </si>
  <si>
    <r>
      <t>直近平均月商</t>
    </r>
    <r>
      <rPr>
        <vertAlign val="superscript"/>
        <sz val="10.5"/>
        <color theme="1"/>
        <rFont val="ＭＳ Ｐゴシック"/>
      </rPr>
      <t>※１</t>
    </r>
    <rPh sb="0" eb="2">
      <t>チョッキン</t>
    </rPh>
    <rPh sb="2" eb="4">
      <t>ヘイキン</t>
    </rPh>
    <rPh sb="4" eb="6">
      <t>ゲッショウ</t>
    </rPh>
    <phoneticPr fontId="2"/>
  </si>
  <si>
    <t>業種</t>
    <rPh sb="0" eb="2">
      <t>ギョウシュ</t>
    </rPh>
    <phoneticPr fontId="2"/>
  </si>
  <si>
    <t>黒字資産超過先</t>
    <rPh sb="0" eb="2">
      <t>クロジ</t>
    </rPh>
    <rPh sb="2" eb="4">
      <t>シサン</t>
    </rPh>
    <rPh sb="4" eb="6">
      <t>チョウカ</t>
    </rPh>
    <rPh sb="6" eb="7">
      <t>サキ</t>
    </rPh>
    <phoneticPr fontId="19"/>
  </si>
  <si>
    <t>【特例条件】</t>
    <rPh sb="1" eb="3">
      <t>トクレイ</t>
    </rPh>
    <rPh sb="3" eb="5">
      <t>ジョウケン</t>
    </rPh>
    <phoneticPr fontId="2"/>
  </si>
  <si>
    <t>営業利益率（％）</t>
    <rPh sb="0" eb="2">
      <t>エイギョウ</t>
    </rPh>
    <rPh sb="2" eb="4">
      <t>リエキ</t>
    </rPh>
    <rPh sb="4" eb="5">
      <t>リツ</t>
    </rPh>
    <phoneticPr fontId="2"/>
  </si>
  <si>
    <t>※秋田県経営安定資金融資制度要領第９条第２項①関係</t>
  </si>
  <si>
    <t>半期の月別売上</t>
    <rPh sb="0" eb="2">
      <t>ハンキ</t>
    </rPh>
    <rPh sb="3" eb="4">
      <t>ツキ</t>
    </rPh>
    <rPh sb="4" eb="5">
      <t>ベツ</t>
    </rPh>
    <rPh sb="5" eb="7">
      <t>ウリアゲ</t>
    </rPh>
    <phoneticPr fontId="20"/>
  </si>
  <si>
    <t>顧客名</t>
    <rPh sb="0" eb="2">
      <t>コキャク</t>
    </rPh>
    <rPh sb="2" eb="3">
      <t>メイ</t>
    </rPh>
    <phoneticPr fontId="2"/>
  </si>
  <si>
    <r>
      <t>コロナ前決算売上高（千円）</t>
    </r>
    <r>
      <rPr>
        <vertAlign val="superscript"/>
        <sz val="10.5"/>
        <color theme="1"/>
        <rFont val="ＭＳ Ｐゴシック"/>
      </rPr>
      <t>※２</t>
    </r>
    <rPh sb="3" eb="4">
      <t>マエ</t>
    </rPh>
    <rPh sb="4" eb="6">
      <t>ケッサン</t>
    </rPh>
    <rPh sb="6" eb="8">
      <t>ウリアゲ</t>
    </rPh>
    <rPh sb="8" eb="9">
      <t>ダカ</t>
    </rPh>
    <rPh sb="10" eb="12">
      <t>センエン</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</si>
  <si>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</si>
  <si>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r>
      <t>　　① フォローアップ期間中における</t>
    </r>
    <r>
      <rPr>
        <sz val="10.5"/>
        <color theme="1"/>
        <rFont val="ＭＳ Ｐゴシック"/>
      </rPr>
      <t>半期の月平均売上高が申込前６か月の月平均売上高と比較して２半期連続して１１５％以上になったとき（この２半期は決算期を跨いでも差し支えない）</t>
    </r>
    <rPh sb="28" eb="30">
      <t>モウシコミ</t>
    </rPh>
    <rPh sb="30" eb="31">
      <t>マエ</t>
    </rPh>
    <rPh sb="33" eb="34">
      <t>ゲツ</t>
    </rPh>
    <phoneticPr fontId="2"/>
  </si>
  <si>
    <t>月</t>
    <rPh sb="0" eb="1">
      <t>ツキ</t>
    </rPh>
    <phoneticPr fontId="20"/>
  </si>
  <si>
    <r>
      <t>本</t>
    </r>
    <r>
      <rPr>
        <sz val="10.5"/>
        <color auto="1"/>
        <rFont val="ＭＳ Ｐゴシック"/>
      </rPr>
      <t>支店名</t>
    </r>
    <rPh sb="0" eb="1">
      <t>ホン</t>
    </rPh>
    <rPh sb="1" eb="4">
      <t>シテンメイ</t>
    </rPh>
    <phoneticPr fontId="2"/>
  </si>
  <si>
    <r>
      <t>計画２年目</t>
    </r>
    <r>
      <rPr>
        <sz val="10.5"/>
        <color theme="1"/>
        <rFont val="ＭＳ Ｐゴシック"/>
      </rPr>
      <t>実績</t>
    </r>
    <rPh sb="0" eb="2">
      <t>ケイカク</t>
    </rPh>
    <rPh sb="3" eb="5">
      <t>ネンメ</t>
    </rPh>
    <phoneticPr fontId="2"/>
  </si>
  <si>
    <r>
      <t>※４：</t>
    </r>
    <r>
      <rPr>
        <sz val="10.5"/>
        <color theme="1"/>
        <rFont val="ＭＳ Ｐゴシック"/>
      </rPr>
      <t>フォローアップ年度決算の年間総売上高がコロナ前決算の年間総売上高以上となった場合は○（特例条件該当）、未満となった場合は×（特例条件非該当）</t>
    </r>
    <rPh sb="10" eb="12">
      <t>ネンド</t>
    </rPh>
    <rPh sb="12" eb="14">
      <t>ケッサン</t>
    </rPh>
    <rPh sb="15" eb="17">
      <t>ネンカン</t>
    </rPh>
    <rPh sb="17" eb="18">
      <t>ソウ</t>
    </rPh>
    <rPh sb="18" eb="21">
      <t>ウリアゲダカ</t>
    </rPh>
    <rPh sb="29" eb="31">
      <t>ネンカン</t>
    </rPh>
    <rPh sb="31" eb="32">
      <t>ソウ</t>
    </rPh>
    <rPh sb="35" eb="37">
      <t>イジョウ</t>
    </rPh>
    <rPh sb="41" eb="43">
      <t>バアイ</t>
    </rPh>
    <rPh sb="46" eb="48">
      <t>トクレイ</t>
    </rPh>
    <rPh sb="48" eb="50">
      <t>ジョウケン</t>
    </rPh>
    <rPh sb="50" eb="52">
      <t>ガイトウ</t>
    </rPh>
    <rPh sb="54" eb="56">
      <t>ミマン</t>
    </rPh>
    <rPh sb="60" eb="62">
      <t>バアイ</t>
    </rPh>
    <rPh sb="65" eb="67">
      <t>トクレイ</t>
    </rPh>
    <rPh sb="67" eb="69">
      <t>ジョウケン</t>
    </rPh>
    <rPh sb="69" eb="72">
      <t>ヒガイトウ</t>
    </rPh>
    <phoneticPr fontId="2"/>
  </si>
  <si>
    <r>
      <t>計画３年目</t>
    </r>
    <r>
      <rPr>
        <sz val="10.5"/>
        <color theme="1"/>
        <rFont val="ＭＳ Ｐゴシック"/>
      </rPr>
      <t>実績</t>
    </r>
    <rPh sb="0" eb="2">
      <t>ケイカク</t>
    </rPh>
    <rPh sb="3" eb="5">
      <t>ネンメ</t>
    </rPh>
    <phoneticPr fontId="2"/>
  </si>
  <si>
    <t>売上
（千円）</t>
    <rPh sb="0" eb="2">
      <t>ウリア</t>
    </rPh>
    <rPh sb="4" eb="6">
      <t>センエン</t>
    </rPh>
    <phoneticPr fontId="20"/>
  </si>
  <si>
    <r>
      <t>金融</t>
    </r>
    <r>
      <rPr>
        <sz val="10.5"/>
        <color auto="1"/>
        <rFont val="ＭＳ Ｐゴシック"/>
      </rPr>
      <t>機関名</t>
    </r>
    <rPh sb="0" eb="2">
      <t>キンユウ</t>
    </rPh>
    <rPh sb="2" eb="4">
      <t>キカン</t>
    </rPh>
    <rPh sb="4" eb="5">
      <t>メイ</t>
    </rPh>
    <phoneticPr fontId="2"/>
  </si>
  <si>
    <r>
      <t xml:space="preserve">具体的な内容
</t>
    </r>
    <r>
      <rPr>
        <sz val="9"/>
        <color theme="1"/>
        <rFont val="ＭＳ Ｐゴシック"/>
      </rPr>
      <t xml:space="preserve">
（１または２の場合）</t>
    </r>
    <rPh sb="0" eb="3">
      <t>グタイテキ</t>
    </rPh>
    <rPh sb="4" eb="6">
      <t>ナイヨウ</t>
    </rPh>
    <rPh sb="15" eb="17">
      <t>バアイ</t>
    </rPh>
    <phoneticPr fontId="19"/>
  </si>
  <si>
    <r>
      <t>※２：コロナ前決算とは、新型コロナウイルス感染症の影響が発生する</t>
    </r>
    <r>
      <rPr>
        <sz val="10.5"/>
        <color theme="1"/>
        <rFont val="ＭＳ Ｐゴシック"/>
      </rPr>
      <t>直前の決算（令和２年１月以前の決算のうち最新のもの）</t>
    </r>
    <rPh sb="6" eb="7">
      <t>マエ</t>
    </rPh>
    <rPh sb="7" eb="9">
      <t>ケッサン</t>
    </rPh>
    <rPh sb="12" eb="14">
      <t>シンガタ</t>
    </rPh>
    <rPh sb="21" eb="24">
      <t>カンセンショウ</t>
    </rPh>
    <rPh sb="25" eb="27">
      <t>エイキョウ</t>
    </rPh>
    <rPh sb="28" eb="30">
      <t>ハッセイ</t>
    </rPh>
    <rPh sb="32" eb="34">
      <t>チョクゼン</t>
    </rPh>
    <rPh sb="35" eb="37">
      <t>ケッサン</t>
    </rPh>
    <rPh sb="38" eb="40">
      <t>レイワ</t>
    </rPh>
    <rPh sb="41" eb="42">
      <t>ネン</t>
    </rPh>
    <rPh sb="43" eb="44">
      <t>ガツ</t>
    </rPh>
    <rPh sb="44" eb="46">
      <t>イゼン</t>
    </rPh>
    <rPh sb="47" eb="49">
      <t>ケッサン</t>
    </rPh>
    <rPh sb="52" eb="54">
      <t>サイシン</t>
    </rPh>
    <phoneticPr fontId="2"/>
  </si>
  <si>
    <r>
      <t>計画１年目(計画策定年度）</t>
    </r>
    <r>
      <rPr>
        <sz val="10.5"/>
        <color theme="1"/>
        <rFont val="ＭＳ Ｐゴシック"/>
      </rPr>
      <t>実績</t>
    </r>
    <rPh sb="0" eb="2">
      <t>ケイカク</t>
    </rPh>
    <rPh sb="3" eb="5">
      <t>ネンメ</t>
    </rPh>
    <rPh sb="6" eb="8">
      <t>ケイカク</t>
    </rPh>
    <rPh sb="8" eb="10">
      <t>サクテイ</t>
    </rPh>
    <rPh sb="10" eb="12">
      <t>ネンド</t>
    </rPh>
    <rPh sb="13" eb="15">
      <t>ジッセキ</t>
    </rPh>
    <phoneticPr fontId="2"/>
  </si>
  <si>
    <t>年間総売上高（千円）</t>
    <rPh sb="0" eb="2">
      <t>ネンカン</t>
    </rPh>
    <rPh sb="2" eb="3">
      <t>ソウ</t>
    </rPh>
    <rPh sb="3" eb="5">
      <t>ウリアゲ</t>
    </rPh>
    <rPh sb="5" eb="6">
      <t>ダカ</t>
    </rPh>
    <rPh sb="7" eb="9">
      <t>センエン</t>
    </rPh>
    <phoneticPr fontId="2"/>
  </si>
  <si>
    <t>ウィズ・アフターコロナ報告フォーマット（小規模企業者分）</t>
    <rPh sb="11" eb="13">
      <t>ほうこく</t>
    </rPh>
    <rPh sb="20" eb="23">
      <t>しょうきぼ</t>
    </rPh>
    <rPh sb="23" eb="26">
      <t>きぎょうしゃ</t>
    </rPh>
    <rPh sb="26" eb="27">
      <t>ぶん</t>
    </rPh>
    <phoneticPr fontId="10" type="Hiragana"/>
  </si>
  <si>
    <r>
      <t>特例条件の適否（営業利益率）</t>
    </r>
    <r>
      <rPr>
        <vertAlign val="superscript"/>
        <sz val="10.5"/>
        <color theme="1"/>
        <rFont val="ＭＳ Ｐゴシック"/>
      </rPr>
      <t>※5</t>
    </r>
    <rPh sb="0" eb="2">
      <t>トクレイ</t>
    </rPh>
    <rPh sb="2" eb="4">
      <t>ジョウケン</t>
    </rPh>
    <rPh sb="5" eb="7">
      <t>テキヒ</t>
    </rPh>
    <rPh sb="8" eb="10">
      <t>エイギョウ</t>
    </rPh>
    <rPh sb="10" eb="13">
      <t>リエキリツ</t>
    </rPh>
    <phoneticPr fontId="2"/>
  </si>
  <si>
    <r>
      <t>※５：</t>
    </r>
    <r>
      <rPr>
        <sz val="10.5"/>
        <color theme="1"/>
        <rFont val="ＭＳ Ｐゴシック"/>
      </rPr>
      <t>フォローアップ年度決算の営業利益率がコロナ前決算の営業利益率以上となった場合は○（特例条件該当）、未満となった場合は×（特例条件非該当）</t>
    </r>
    <rPh sb="10" eb="12">
      <t>ネンド</t>
    </rPh>
    <rPh sb="12" eb="14">
      <t>ケッサン</t>
    </rPh>
    <rPh sb="15" eb="17">
      <t>エイギョウ</t>
    </rPh>
    <rPh sb="17" eb="20">
      <t>リエキリツ</t>
    </rPh>
    <rPh sb="28" eb="30">
      <t>エイギョウ</t>
    </rPh>
    <rPh sb="30" eb="33">
      <t>リエキリツ</t>
    </rPh>
    <rPh sb="33" eb="35">
      <t>イジョウ</t>
    </rPh>
    <rPh sb="39" eb="41">
      <t>バアイ</t>
    </rPh>
    <rPh sb="44" eb="46">
      <t>トクレイ</t>
    </rPh>
    <rPh sb="46" eb="48">
      <t>ジョウケン</t>
    </rPh>
    <rPh sb="48" eb="50">
      <t>ガイトウ</t>
    </rPh>
    <rPh sb="52" eb="54">
      <t>ミマン</t>
    </rPh>
    <rPh sb="58" eb="60">
      <t>バアイ</t>
    </rPh>
    <rPh sb="63" eb="65">
      <t>トクレイ</t>
    </rPh>
    <rPh sb="65" eb="67">
      <t>ジョウケン</t>
    </rPh>
    <rPh sb="67" eb="70">
      <t>ヒガイトウ</t>
    </rPh>
    <phoneticPr fontId="2"/>
  </si>
  <si>
    <t>上半期</t>
    <rPh sb="0" eb="1">
      <t>カミ</t>
    </rPh>
    <rPh sb="1" eb="3">
      <t>ハンキ</t>
    </rPh>
    <phoneticPr fontId="2"/>
  </si>
  <si>
    <r>
      <t>特例条件の適否（売上高）</t>
    </r>
    <r>
      <rPr>
        <vertAlign val="superscript"/>
        <sz val="10.5"/>
        <color theme="1"/>
        <rFont val="ＭＳ Ｐゴシック"/>
      </rPr>
      <t>※４</t>
    </r>
    <rPh sb="0" eb="2">
      <t>トクレイ</t>
    </rPh>
    <rPh sb="2" eb="4">
      <t>ジョウケン</t>
    </rPh>
    <rPh sb="5" eb="7">
      <t>テキヒ</t>
    </rPh>
    <rPh sb="8" eb="11">
      <t>ウリアゲダカ</t>
    </rPh>
    <phoneticPr fontId="2"/>
  </si>
  <si>
    <t>特例条件確認欄</t>
    <rPh sb="0" eb="2">
      <t>トクレイ</t>
    </rPh>
    <rPh sb="2" eb="4">
      <t>ジョウケン</t>
    </rPh>
    <rPh sb="4" eb="6">
      <t>カクニン</t>
    </rPh>
    <rPh sb="6" eb="7">
      <t>ラン</t>
    </rPh>
    <phoneticPr fontId="2"/>
  </si>
  <si>
    <r>
      <t xml:space="preserve">業況・資金繰り状況
</t>
    </r>
    <r>
      <rPr>
        <sz val="10"/>
        <color theme="1"/>
        <rFont val="ＭＳ Ｐゴシック"/>
      </rPr>
      <t xml:space="preserve">
</t>
    </r>
    <r>
      <rPr>
        <sz val="9"/>
        <color theme="1"/>
        <rFont val="ＭＳ Ｐゴシック"/>
      </rPr>
      <t>（プルダウンリストから選択）</t>
    </r>
    <rPh sb="0" eb="2">
      <t>ギョウキョウ</t>
    </rPh>
    <rPh sb="3" eb="6">
      <t>シキング</t>
    </rPh>
    <rPh sb="7" eb="9">
      <t>ジョウキョウ</t>
    </rPh>
    <phoneticPr fontId="19"/>
  </si>
  <si>
    <t>【秋田県経営安定資金融資制度要領第９条第２項③④関係】</t>
    <rPh sb="16" eb="17">
      <t>だい</t>
    </rPh>
    <rPh sb="18" eb="19">
      <t>じょう</t>
    </rPh>
    <rPh sb="19" eb="20">
      <t>だい</t>
    </rPh>
    <rPh sb="21" eb="22">
      <t>こう</t>
    </rPh>
    <rPh sb="24" eb="26">
      <t>かんけい</t>
    </rPh>
    <phoneticPr fontId="10" type="Hiragana"/>
  </si>
  <si>
    <t/>
  </si>
  <si>
    <t>※列の挿入・削除は行わないでください。</t>
    <rPh sb="3" eb="5">
      <t>そうにゅう</t>
    </rPh>
    <phoneticPr fontId="10" type="Hiragana"/>
  </si>
  <si>
    <t>取引状況</t>
    <rPh sb="0" eb="2">
      <t>トリヒキ</t>
    </rPh>
    <rPh sb="2" eb="4">
      <t>ジョウキョウ</t>
    </rPh>
    <phoneticPr fontId="20"/>
  </si>
  <si>
    <t>当金融機関が行う経営課題への支援実施状況</t>
    <rPh sb="0" eb="1">
      <t>トウ</t>
    </rPh>
    <rPh sb="1" eb="3">
      <t>キンユウ</t>
    </rPh>
    <rPh sb="3" eb="5">
      <t>キカン</t>
    </rPh>
    <rPh sb="6" eb="7">
      <t>オコナ</t>
    </rPh>
    <rPh sb="8" eb="10">
      <t>ケイエイ</t>
    </rPh>
    <rPh sb="10" eb="12">
      <t>カダイ</t>
    </rPh>
    <rPh sb="14" eb="16">
      <t>シエン</t>
    </rPh>
    <rPh sb="16" eb="18">
      <t>ジッシ</t>
    </rPh>
    <rPh sb="18" eb="20">
      <t>ジョウキョウ</t>
    </rPh>
    <phoneticPr fontId="19"/>
  </si>
  <si>
    <r>
      <t xml:space="preserve">実施状況
</t>
    </r>
    <r>
      <rPr>
        <sz val="9"/>
        <color theme="1"/>
        <rFont val="ＭＳ Ｐゴシック"/>
      </rPr>
      <t>（プルダウンリストから選択）</t>
    </r>
    <rPh sb="0" eb="2">
      <t>ジッシ</t>
    </rPh>
    <rPh sb="2" eb="4">
      <t>ジョウキョウ</t>
    </rPh>
    <phoneticPr fontId="19"/>
  </si>
  <si>
    <t>最終訪問日</t>
    <rPh sb="0" eb="2">
      <t>サイシュウ</t>
    </rPh>
    <rPh sb="2" eb="5">
      <t>ホウモンビ</t>
    </rPh>
    <phoneticPr fontId="19"/>
  </si>
  <si>
    <t>訪問回数</t>
    <rPh sb="0" eb="2">
      <t>ホウモン</t>
    </rPh>
    <rPh sb="2" eb="4">
      <t>カイスウ</t>
    </rPh>
    <phoneticPr fontId="19"/>
  </si>
  <si>
    <t>直前の決算期</t>
    <rPh sb="0" eb="2">
      <t>チョクゼン</t>
    </rPh>
    <rPh sb="3" eb="6">
      <t>ケッサンキ</t>
    </rPh>
    <phoneticPr fontId="19"/>
  </si>
  <si>
    <t>2下</t>
    <rPh sb="1" eb="2">
      <t>しも</t>
    </rPh>
    <phoneticPr fontId="10" type="Hiragana"/>
  </si>
  <si>
    <t>上半期・
下半期</t>
    <rPh sb="0" eb="3">
      <t>カミハンキ</t>
    </rPh>
    <rPh sb="5" eb="8">
      <t>シモハンキ</t>
    </rPh>
    <phoneticPr fontId="19"/>
  </si>
  <si>
    <t>計画３年目　下半期</t>
    <rPh sb="0" eb="2">
      <t>けいかく</t>
    </rPh>
    <rPh sb="3" eb="5">
      <t>ねんめ</t>
    </rPh>
    <rPh sb="6" eb="7">
      <t>しも</t>
    </rPh>
    <rPh sb="7" eb="9">
      <t>はんき</t>
    </rPh>
    <phoneticPr fontId="10" type="Hiragana"/>
  </si>
  <si>
    <t>５．人材育成</t>
    <rPh sb="2" eb="4">
      <t>ジンザイ</t>
    </rPh>
    <rPh sb="4" eb="6">
      <t>イクセイ</t>
    </rPh>
    <phoneticPr fontId="2"/>
  </si>
  <si>
    <t>半期の月別売上</t>
  </si>
  <si>
    <t>月</t>
    <rPh sb="0" eb="1">
      <t>ガツ</t>
    </rPh>
    <phoneticPr fontId="2"/>
  </si>
  <si>
    <t>業況・資金繰り状況</t>
  </si>
  <si>
    <t>経営課題</t>
  </si>
  <si>
    <t>２．経費の見直し・合理化</t>
  </si>
  <si>
    <t>３．新分野進出・業種転換</t>
  </si>
  <si>
    <t>４．事業承継</t>
  </si>
  <si>
    <t>※１：保証申込日の属する月を除く最近６か月の月平均売上高</t>
  </si>
  <si>
    <t>プロパー融資</t>
    <rPh sb="4" eb="6">
      <t>ユウシ</t>
    </rPh>
    <phoneticPr fontId="2"/>
  </si>
  <si>
    <t>取引状況</t>
  </si>
  <si>
    <t>預金</t>
    <rPh sb="0" eb="2">
      <t>ヨキン</t>
    </rPh>
    <phoneticPr fontId="2"/>
  </si>
  <si>
    <t>基準日</t>
    <rPh sb="0" eb="3">
      <t>キジュンビ</t>
    </rPh>
    <phoneticPr fontId="2"/>
  </si>
  <si>
    <t>売上の傾向</t>
  </si>
  <si>
    <r>
      <t xml:space="preserve">3.新分野進出・業種転換
</t>
    </r>
    <r>
      <rPr>
        <sz val="9"/>
        <color theme="1"/>
        <rFont val="ＭＳ Ｐゴシック"/>
      </rPr>
      <t xml:space="preserve">
（プルダウンリストから選択）</t>
    </r>
    <rPh sb="2" eb="3">
      <t>シン</t>
    </rPh>
    <rPh sb="3" eb="5">
      <t>ブンヤ</t>
    </rPh>
    <rPh sb="5" eb="7">
      <t>シンシュツ</t>
    </rPh>
    <rPh sb="8" eb="10">
      <t>ギョウシュ</t>
    </rPh>
    <rPh sb="10" eb="12">
      <t>テンカン</t>
    </rPh>
    <phoneticPr fontId="19"/>
  </si>
  <si>
    <r>
      <t xml:space="preserve">7.その他
</t>
    </r>
    <r>
      <rPr>
        <sz val="9"/>
        <color theme="1"/>
        <rFont val="ＭＳ Ｐゴシック"/>
      </rPr>
      <t>（プルダウンリストから選択）</t>
    </r>
    <rPh sb="4" eb="5">
      <t>タ</t>
    </rPh>
    <phoneticPr fontId="19"/>
  </si>
  <si>
    <t>[１または２の場合、具体的内容]</t>
  </si>
  <si>
    <t>[気付いたこと、売上の増減要因、その他特筆すべき事項]</t>
  </si>
  <si>
    <t>上半期</t>
  </si>
  <si>
    <t>当金融機関が行う
経営課題への
支援実施状況</t>
  </si>
  <si>
    <t>７．その他</t>
    <rPh sb="4" eb="5">
      <t>ホカ</t>
    </rPh>
    <phoneticPr fontId="2"/>
  </si>
  <si>
    <t>下半期</t>
    <rPh sb="0" eb="1">
      <t>シモ</t>
    </rPh>
    <rPh sb="1" eb="3">
      <t>ハンキ</t>
    </rPh>
    <phoneticPr fontId="2"/>
  </si>
  <si>
    <t>ウィズ・アフターコロナ枠フォローアップ報告書（小規模企業者分）</t>
    <rPh sb="11" eb="12">
      <t>ワク</t>
    </rPh>
    <rPh sb="19" eb="22">
      <t>ホウコクショ</t>
    </rPh>
    <rPh sb="23" eb="26">
      <t>ショウキボ</t>
    </rPh>
    <rPh sb="26" eb="29">
      <t>キギョウシャ</t>
    </rPh>
    <rPh sb="29" eb="30">
      <t>ブン</t>
    </rPh>
    <phoneticPr fontId="2"/>
  </si>
  <si>
    <t>１．経営改善計画書に基づく取組事項</t>
    <rPh sb="2" eb="4">
      <t>ケイエイ</t>
    </rPh>
    <rPh sb="4" eb="6">
      <t>カイゼン</t>
    </rPh>
    <rPh sb="6" eb="9">
      <t>ケイカクショ</t>
    </rPh>
    <rPh sb="10" eb="11">
      <t>モト</t>
    </rPh>
    <rPh sb="13" eb="15">
      <t>トリク</t>
    </rPh>
    <rPh sb="15" eb="17">
      <t>ジコウ</t>
    </rPh>
    <phoneticPr fontId="2"/>
  </si>
  <si>
    <t>1上</t>
    <rPh sb="1" eb="2">
      <t>うえ</t>
    </rPh>
    <phoneticPr fontId="10" type="Hiragana"/>
  </si>
  <si>
    <t>1上</t>
  </si>
  <si>
    <t>1下</t>
    <rPh sb="1" eb="2">
      <t>した</t>
    </rPh>
    <phoneticPr fontId="10" type="Hiragana"/>
  </si>
  <si>
    <t>1下</t>
  </si>
  <si>
    <t>3上</t>
    <rPh sb="1" eb="2">
      <t>うえ</t>
    </rPh>
    <phoneticPr fontId="10" type="Hiragana"/>
  </si>
  <si>
    <r>
      <t xml:space="preserve">1.売上・販路の拡大
</t>
    </r>
    <r>
      <rPr>
        <sz val="9"/>
        <color theme="1"/>
        <rFont val="ＭＳ Ｐゴシック"/>
      </rPr>
      <t>（プルダウンリストから選択）</t>
    </r>
    <rPh sb="0" eb="2">
      <t>ウリア</t>
    </rPh>
    <rPh sb="3" eb="5">
      <t>ハンロ</t>
    </rPh>
    <rPh sb="6" eb="8">
      <t>カクダイ</t>
    </rPh>
    <phoneticPr fontId="19"/>
  </si>
  <si>
    <r>
      <t xml:space="preserve">5.人材育成
</t>
    </r>
    <r>
      <rPr>
        <sz val="9"/>
        <color theme="1"/>
        <rFont val="ＭＳ Ｐゴシック"/>
      </rPr>
      <t>（プルダウンリストから選択）</t>
    </r>
    <rPh sb="2" eb="4">
      <t>ジンザイ</t>
    </rPh>
    <rPh sb="4" eb="6">
      <t>イクセイ</t>
    </rPh>
    <phoneticPr fontId="19"/>
  </si>
  <si>
    <r>
      <t xml:space="preserve">6.IT化
</t>
    </r>
    <r>
      <rPr>
        <sz val="9"/>
        <color theme="1"/>
        <rFont val="ＭＳ Ｐゴシック"/>
      </rPr>
      <t>（プルダウンリストから選択）</t>
    </r>
    <rPh sb="4" eb="5">
      <t>カ</t>
    </rPh>
    <phoneticPr fontId="19"/>
  </si>
  <si>
    <r>
      <t xml:space="preserve">8.特になし
</t>
    </r>
    <r>
      <rPr>
        <sz val="9"/>
        <color theme="1"/>
        <rFont val="ＭＳ Ｐゴシック"/>
      </rPr>
      <t>（プルダウンリストから選択）</t>
    </r>
    <rPh sb="2" eb="3">
      <t>トク</t>
    </rPh>
    <phoneticPr fontId="19"/>
  </si>
  <si>
    <t>計画２年目　上半期</t>
    <rPh sb="0" eb="2">
      <t>けいかく</t>
    </rPh>
    <rPh sb="3" eb="5">
      <t>ねんめ</t>
    </rPh>
    <rPh sb="6" eb="9">
      <t>かみはんき</t>
    </rPh>
    <phoneticPr fontId="10" type="Hiragana"/>
  </si>
  <si>
    <r>
      <t xml:space="preserve">売上の傾向
</t>
    </r>
    <r>
      <rPr>
        <sz val="9"/>
        <color theme="1"/>
        <rFont val="ＭＳ Ｐゴシック"/>
      </rPr>
      <t xml:space="preserve">
（プルダウンリストから選択）</t>
    </r>
    <rPh sb="0" eb="2">
      <t>ウリア</t>
    </rPh>
    <rPh sb="3" eb="5">
      <t>ケイコウ</t>
    </rPh>
    <phoneticPr fontId="20"/>
  </si>
  <si>
    <t>預金
（千円）</t>
    <rPh sb="0" eb="2">
      <t>ヨキン</t>
    </rPh>
    <rPh sb="4" eb="6">
      <t>センエン</t>
    </rPh>
    <phoneticPr fontId="20"/>
  </si>
  <si>
    <t>保証付
融資
（千円）</t>
    <rPh sb="0" eb="2">
      <t>ホショウ</t>
    </rPh>
    <rPh sb="2" eb="3">
      <t>ツキ</t>
    </rPh>
    <rPh sb="8" eb="10">
      <t>センエン</t>
    </rPh>
    <phoneticPr fontId="20"/>
  </si>
  <si>
    <r>
      <t xml:space="preserve">No
（通し番号）
</t>
    </r>
    <r>
      <rPr>
        <sz val="9"/>
        <color theme="1"/>
        <rFont val="ＭＳ Ｐゴシック"/>
      </rPr>
      <t>(半角数字)</t>
    </r>
    <rPh sb="4" eb="5">
      <t>とお</t>
    </rPh>
    <rPh sb="6" eb="8">
      <t>ばんごう</t>
    </rPh>
    <rPh sb="12" eb="14">
      <t>はんかく</t>
    </rPh>
    <rPh sb="14" eb="16">
      <t>すうじ</t>
    </rPh>
    <phoneticPr fontId="10" type="Hiragana"/>
  </si>
  <si>
    <t>特例条件②</t>
    <rPh sb="0" eb="2">
      <t>トクレイ</t>
    </rPh>
    <rPh sb="2" eb="4">
      <t>ジョウケン</t>
    </rPh>
    <phoneticPr fontId="2"/>
  </si>
  <si>
    <r>
      <t xml:space="preserve">協会顧客番号
</t>
    </r>
    <r>
      <rPr>
        <sz val="9"/>
        <color theme="1"/>
        <rFont val="ＭＳ Ｐゴシック"/>
      </rPr>
      <t>(半角数字)</t>
    </r>
  </si>
  <si>
    <r>
      <t xml:space="preserve">従業員数
</t>
    </r>
    <r>
      <rPr>
        <sz val="9"/>
        <color theme="1"/>
        <rFont val="ＭＳ Ｐゴシック"/>
      </rPr>
      <t>（人）
(半角数字)</t>
    </r>
    <rPh sb="6" eb="7">
      <t>にん</t>
    </rPh>
    <phoneticPr fontId="10" type="Hiragana"/>
  </si>
  <si>
    <r>
      <t xml:space="preserve">金融機関コード
</t>
    </r>
    <r>
      <rPr>
        <sz val="9"/>
        <color theme="1"/>
        <rFont val="ＭＳ Ｐゴシック"/>
      </rPr>
      <t>(半角数字)</t>
    </r>
  </si>
  <si>
    <r>
      <t xml:space="preserve">業種
</t>
    </r>
    <r>
      <rPr>
        <sz val="9"/>
        <color theme="1"/>
        <rFont val="ＭＳ Ｐゴシック"/>
      </rPr>
      <t>（プルダウンリストから選択）</t>
    </r>
    <rPh sb="15" eb="17">
      <t>せんたく</t>
    </rPh>
    <phoneticPr fontId="10" type="Hiragana"/>
  </si>
  <si>
    <t xml:space="preserve">本支店名
</t>
    <rPh sb="0" eb="1">
      <t>ほん</t>
    </rPh>
    <phoneticPr fontId="10" type="Hiragana"/>
  </si>
  <si>
    <t>金融機関名</t>
  </si>
  <si>
    <r>
      <t xml:space="preserve">7.その他の内容
</t>
    </r>
    <r>
      <rPr>
        <sz val="9"/>
        <color theme="1"/>
        <rFont val="ＭＳ Ｐゴシック"/>
      </rPr>
      <t xml:space="preserve">
（7.その他を選択した場合）</t>
    </r>
    <rPh sb="4" eb="5">
      <t>た</t>
    </rPh>
    <rPh sb="6" eb="8">
      <t>ないよう</t>
    </rPh>
    <rPh sb="15" eb="16">
      <t>た</t>
    </rPh>
    <rPh sb="17" eb="19">
      <t>せんたく</t>
    </rPh>
    <rPh sb="21" eb="23">
      <t>ばあい</t>
    </rPh>
    <phoneticPr fontId="10" type="Hiragana"/>
  </si>
  <si>
    <t>経営課題（複数回答可）</t>
    <rPh sb="0" eb="2">
      <t>ケイエイ</t>
    </rPh>
    <rPh sb="2" eb="4">
      <t>カダイ</t>
    </rPh>
    <rPh sb="5" eb="7">
      <t>フクスウ</t>
    </rPh>
    <rPh sb="7" eb="9">
      <t>カイトウ</t>
    </rPh>
    <rPh sb="9" eb="10">
      <t>カ</t>
    </rPh>
    <phoneticPr fontId="19"/>
  </si>
  <si>
    <t>3下</t>
    <rPh sb="1" eb="2">
      <t>した</t>
    </rPh>
    <phoneticPr fontId="10" type="Hiragana"/>
  </si>
  <si>
    <t>※特例条件を満たした場合は、下半期の欄に通年分を記載する。</t>
    <rPh sb="1" eb="3">
      <t>トクレイ</t>
    </rPh>
    <rPh sb="3" eb="5">
      <t>ジョウケン</t>
    </rPh>
    <rPh sb="6" eb="7">
      <t>ミ</t>
    </rPh>
    <rPh sb="10" eb="12">
      <t>バアイ</t>
    </rPh>
    <rPh sb="14" eb="15">
      <t>シモ</t>
    </rPh>
    <rPh sb="15" eb="17">
      <t>ハンキ</t>
    </rPh>
    <rPh sb="18" eb="19">
      <t>ラン</t>
    </rPh>
    <rPh sb="20" eb="22">
      <t>ツウネン</t>
    </rPh>
    <rPh sb="22" eb="23">
      <t>ブン</t>
    </rPh>
    <rPh sb="24" eb="26">
      <t>キサイ</t>
    </rPh>
    <phoneticPr fontId="2"/>
  </si>
  <si>
    <t>計画１年目（計画策定年度）　下半期</t>
    <rPh sb="0" eb="2">
      <t>けいかく</t>
    </rPh>
    <rPh sb="3" eb="5">
      <t>ねんめ</t>
    </rPh>
    <rPh sb="6" eb="8">
      <t>けいかく</t>
    </rPh>
    <rPh sb="8" eb="10">
      <t>さくてい</t>
    </rPh>
    <rPh sb="10" eb="12">
      <t>ねんど</t>
    </rPh>
    <rPh sb="14" eb="15">
      <t>しも</t>
    </rPh>
    <rPh sb="15" eb="17">
      <t>はんき</t>
    </rPh>
    <phoneticPr fontId="10" type="Hiragana"/>
  </si>
  <si>
    <r>
      <t>申込前６か月の月平均売上高（千円）</t>
    </r>
    <r>
      <rPr>
        <vertAlign val="superscript"/>
        <sz val="10"/>
        <color theme="1"/>
        <rFont val="ＭＳ Ｐゴシック"/>
      </rPr>
      <t>※１</t>
    </r>
    <rPh sb="0" eb="2">
      <t>モウシコミ</t>
    </rPh>
    <rPh sb="2" eb="3">
      <t>マエ</t>
    </rPh>
    <phoneticPr fontId="2"/>
  </si>
  <si>
    <r>
      <t>申込前６か月の月平均売上高比（％）</t>
    </r>
    <r>
      <rPr>
        <vertAlign val="superscript"/>
        <sz val="10.5"/>
        <color theme="1"/>
        <rFont val="ＭＳ Ｐゴシック"/>
      </rPr>
      <t>※３</t>
    </r>
    <rPh sb="0" eb="2">
      <t>モウシコミ</t>
    </rPh>
    <rPh sb="2" eb="3">
      <t>マエ</t>
    </rPh>
    <phoneticPr fontId="2"/>
  </si>
  <si>
    <t>半期の月平均売上高（千円）</t>
  </si>
  <si>
    <t>下半期</t>
    <rPh sb="0" eb="1">
      <t>シモ</t>
    </rPh>
    <phoneticPr fontId="2"/>
  </si>
  <si>
    <t>下半期</t>
  </si>
  <si>
    <t>【フォローアップ期間中の売上高等】</t>
    <rPh sb="8" eb="11">
      <t>キカンチュウ</t>
    </rPh>
    <rPh sb="12" eb="15">
      <t>ウリアゲダカ</t>
    </rPh>
    <rPh sb="15" eb="16">
      <t>トウ</t>
    </rPh>
    <phoneticPr fontId="2"/>
  </si>
  <si>
    <t>特例条件①</t>
    <rPh sb="0" eb="2">
      <t>トクレイ</t>
    </rPh>
    <rPh sb="2" eb="4">
      <t>ジョウケン</t>
    </rPh>
    <phoneticPr fontId="2"/>
  </si>
  <si>
    <t>特例条件③</t>
    <rPh sb="0" eb="2">
      <t>トクレイ</t>
    </rPh>
    <rPh sb="2" eb="4">
      <t>ジョウケン</t>
    </rPh>
    <phoneticPr fontId="2"/>
  </si>
  <si>
    <t>上半期／下半期</t>
    <rPh sb="0" eb="3">
      <t>カミハンキ</t>
    </rPh>
    <rPh sb="4" eb="7">
      <t>シモハンキ</t>
    </rPh>
    <phoneticPr fontId="2"/>
  </si>
  <si>
    <t>決算期　(記載例：令和6年３月期）</t>
    <rPh sb="0" eb="3">
      <t>ケッサンキ</t>
    </rPh>
    <phoneticPr fontId="2"/>
  </si>
  <si>
    <t>※３：「半期の月平均売上高」の「申込前半期の月平均売上高」比（半期の月平均売上高÷申込前半期の月平均売上高×100）</t>
    <rPh sb="16" eb="18">
      <t>モウシコミ</t>
    </rPh>
    <rPh sb="18" eb="19">
      <t>マエ</t>
    </rPh>
    <rPh sb="19" eb="21">
      <t>ハンキ</t>
    </rPh>
    <rPh sb="41" eb="43">
      <t>モウシコミ</t>
    </rPh>
    <rPh sb="43" eb="44">
      <t>マエ</t>
    </rPh>
    <rPh sb="44" eb="46">
      <t>ハンキ</t>
    </rPh>
    <phoneticPr fontId="2"/>
  </si>
  <si>
    <t>計画１年目（計画策定年度）　上半期</t>
    <rPh sb="0" eb="2">
      <t>けいかく</t>
    </rPh>
    <rPh sb="3" eb="5">
      <t>ねんめ</t>
    </rPh>
    <rPh sb="6" eb="8">
      <t>けいかく</t>
    </rPh>
    <rPh sb="8" eb="10">
      <t>さくてい</t>
    </rPh>
    <rPh sb="10" eb="12">
      <t>ねんど</t>
    </rPh>
    <rPh sb="14" eb="17">
      <t>かみはんき</t>
    </rPh>
    <phoneticPr fontId="10" type="Hiragana"/>
  </si>
  <si>
    <t>計画３年目　上半期</t>
    <rPh sb="0" eb="2">
      <t>けいかく</t>
    </rPh>
    <rPh sb="3" eb="5">
      <t>ねんめ</t>
    </rPh>
    <rPh sb="6" eb="9">
      <t>かみはんき</t>
    </rPh>
    <phoneticPr fontId="10" type="Hiragana"/>
  </si>
  <si>
    <t>計画２年目　下半期</t>
    <rPh sb="0" eb="2">
      <t>けいかく</t>
    </rPh>
    <rPh sb="3" eb="5">
      <t>ねんめ</t>
    </rPh>
    <rPh sb="6" eb="7">
      <t>しも</t>
    </rPh>
    <rPh sb="7" eb="9">
      <t>はんき</t>
    </rPh>
    <phoneticPr fontId="10" type="Hiragana"/>
  </si>
  <si>
    <r>
      <t>　次の①～③のいずれかの条件を満たしたときは、フォローアップを年１回（下半期終了後）とすることができる。１度条件を満たせば、後に</t>
    </r>
    <r>
      <rPr>
        <sz val="10.5"/>
        <color theme="1"/>
        <rFont val="ＭＳ Ｐゴシック"/>
      </rPr>
      <t>条件を満たさなくなったとしても、フォローアップは年１回で差し支えない。</t>
    </r>
    <rPh sb="1" eb="2">
      <t>ツギ</t>
    </rPh>
    <rPh sb="12" eb="14">
      <t>ジョウケン</t>
    </rPh>
    <rPh sb="15" eb="16">
      <t>ミ</t>
    </rPh>
    <rPh sb="31" eb="32">
      <t>ネン</t>
    </rPh>
    <rPh sb="33" eb="34">
      <t>カイ</t>
    </rPh>
    <rPh sb="35" eb="36">
      <t>シモ</t>
    </rPh>
    <rPh sb="36" eb="38">
      <t>ハンキ</t>
    </rPh>
    <rPh sb="38" eb="40">
      <t>シュウリョウ</t>
    </rPh>
    <rPh sb="40" eb="41">
      <t>ゴ</t>
    </rPh>
    <rPh sb="53" eb="54">
      <t>ド</t>
    </rPh>
    <rPh sb="54" eb="56">
      <t>ジョウケン</t>
    </rPh>
    <rPh sb="57" eb="58">
      <t>ミ</t>
    </rPh>
    <rPh sb="62" eb="63">
      <t>ノチ</t>
    </rPh>
    <rPh sb="64" eb="66">
      <t>ジョウケン</t>
    </rPh>
    <rPh sb="67" eb="68">
      <t>ミ</t>
    </rPh>
    <rPh sb="88" eb="89">
      <t>ネン</t>
    </rPh>
    <rPh sb="90" eb="91">
      <t>カイ</t>
    </rPh>
    <rPh sb="92" eb="93">
      <t>サ</t>
    </rPh>
    <rPh sb="94" eb="95">
      <t>ツカ</t>
    </rPh>
    <phoneticPr fontId="2"/>
  </si>
  <si>
    <t>　　② フォローアップ年度のいずれかの決算の年間総売上高がコロナ前決算の年間総売上高以上になったとき</t>
    <rPh sb="11" eb="13">
      <t>ネンド</t>
    </rPh>
    <rPh sb="19" eb="21">
      <t>ケッサン</t>
    </rPh>
    <rPh sb="22" eb="24">
      <t>ネンカン</t>
    </rPh>
    <rPh sb="24" eb="25">
      <t>ソウ</t>
    </rPh>
    <rPh sb="25" eb="28">
      <t>ウリアゲダカ</t>
    </rPh>
    <rPh sb="32" eb="33">
      <t>マエ</t>
    </rPh>
    <rPh sb="33" eb="35">
      <t>ケッサン</t>
    </rPh>
    <rPh sb="36" eb="38">
      <t>ネンカン</t>
    </rPh>
    <rPh sb="38" eb="39">
      <t>ソウ</t>
    </rPh>
    <rPh sb="39" eb="42">
      <t>ウリアゲダカ</t>
    </rPh>
    <rPh sb="42" eb="44">
      <t>イジョウ</t>
    </rPh>
    <phoneticPr fontId="2"/>
  </si>
  <si>
    <t>　　③ フォローアップ年度のいずれかの決算の営業利益率がコロナ前決算の営業利益率以上になったとき</t>
    <rPh sb="11" eb="13">
      <t>ネンド</t>
    </rPh>
    <rPh sb="19" eb="21">
      <t>ケッサン</t>
    </rPh>
    <rPh sb="22" eb="24">
      <t>エイギョウ</t>
    </rPh>
    <rPh sb="24" eb="27">
      <t>リエキリツ</t>
    </rPh>
    <rPh sb="31" eb="32">
      <t>マエ</t>
    </rPh>
    <rPh sb="32" eb="34">
      <t>ケッサン</t>
    </rPh>
    <rPh sb="35" eb="37">
      <t>エイギョウ</t>
    </rPh>
    <rPh sb="37" eb="40">
      <t>リエキリツ</t>
    </rPh>
    <rPh sb="40" eb="42">
      <t>イジョウ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</si>
</sst>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
    <numFmt numFmtId="178" formatCode="#,##0.0_ "/>
    <numFmt numFmtId="179" formatCode="#,##0.0"/>
  </numFmts>
  <fonts count="21">
    <font>
      <sz val="11"/>
      <color theme="1"/>
      <name val="ＭＳ Ｐゴシック"/>
      <family val="3"/>
      <scheme val="minor"/>
    </font>
    <font>
      <sz val="11"/>
      <color theme="1"/>
      <name val="ＭＳ Ｐゴシック"/>
      <family val="3"/>
      <scheme val="minor"/>
    </font>
    <font>
      <sz val="6"/>
      <color auto="1"/>
      <name val="ＭＳ Ｐゴシック"/>
      <family val="3"/>
    </font>
    <font>
      <sz val="10.5"/>
      <color theme="1"/>
      <name val="ＭＳ Ｐゴシック"/>
      <family val="3"/>
      <scheme val="minor"/>
    </font>
    <font>
      <sz val="14"/>
      <color theme="1"/>
      <name val="ＭＳ Ｐゴシック"/>
      <family val="3"/>
      <scheme val="minor"/>
    </font>
    <font>
      <sz val="10.5"/>
      <color rgb="FFFF0000"/>
      <name val="ＭＳ Ｐゴシック"/>
      <family val="3"/>
      <scheme val="minor"/>
    </font>
    <font>
      <vertAlign val="superscript"/>
      <sz val="10.5"/>
      <color rgb="FFFF0000"/>
      <name val="ＭＳ Ｐゴシック"/>
      <family val="3"/>
      <scheme val="minor"/>
    </font>
    <font>
      <sz val="16"/>
      <color theme="1"/>
      <name val="ＭＳ Ｐゴシック"/>
      <family val="3"/>
      <scheme val="minor"/>
    </font>
    <font>
      <sz val="12"/>
      <color theme="1"/>
      <name val="ＭＳ Ｐゴシック"/>
      <family val="3"/>
      <scheme val="minor"/>
    </font>
    <font>
      <sz val="12"/>
      <color rgb="FFFF0000"/>
      <name val="ＭＳ Ｐゴシック"/>
      <family val="3"/>
      <scheme val="minor"/>
    </font>
    <font>
      <sz val="6"/>
      <color auto="1"/>
      <name val="ＭＳ ゴシック"/>
      <family val="3"/>
    </font>
    <font>
      <sz val="11"/>
      <color theme="1"/>
      <name val="游ゴシック"/>
    </font>
    <font>
      <sz val="11"/>
      <color theme="1"/>
      <name val="ＭＳ ゴシック"/>
      <family val="3"/>
    </font>
    <font>
      <sz val="10.5"/>
      <color auto="1"/>
      <name val="ＭＳ Ｐゴシック"/>
      <family val="3"/>
      <scheme val="minor"/>
    </font>
    <font>
      <sz val="10.5"/>
      <color rgb="FF1600FF"/>
      <name val="ＭＳ Ｐゴシック"/>
      <family val="3"/>
      <scheme val="minor"/>
    </font>
    <font>
      <sz val="11"/>
      <color rgb="FF1600FF"/>
      <name val="ＭＳ Ｐゴシック"/>
      <family val="3"/>
      <scheme val="minor"/>
    </font>
    <font>
      <u/>
      <sz val="10.5"/>
      <color theme="1"/>
      <name val="ＭＳ Ｐゴシック"/>
      <family val="3"/>
      <scheme val="minor"/>
    </font>
    <font>
      <sz val="8"/>
      <color rgb="FF1600FF"/>
      <name val="ＭＳ Ｐゴシック"/>
      <family val="3"/>
      <scheme val="minor"/>
    </font>
    <font>
      <b/>
      <sz val="10.5"/>
      <color rgb="FF1600FF"/>
      <name val="ＭＳ Ｐゴシック"/>
      <family val="3"/>
      <scheme val="minor"/>
    </font>
    <font>
      <sz val="6"/>
      <color auto="1"/>
      <name val="Yu Gothic"/>
      <family val="3"/>
    </font>
    <font>
      <b/>
      <sz val="11"/>
      <color theme="0"/>
      <name val="Yu Gothic"/>
      <family val="2"/>
    </font>
  </fonts>
  <fills count="9">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rgb="FFFFFFFF"/>
        <bgColor rgb="FF000000"/>
      </patternFill>
    </fill>
    <fill>
      <patternFill patternType="solid">
        <fgColor theme="0" tint="-0.14000000000000001"/>
        <bgColor indexed="64"/>
      </patternFill>
    </fill>
    <fill>
      <patternFill patternType="solid">
        <fgColor rgb="FF90D7F0"/>
        <bgColor indexed="64"/>
      </patternFill>
    </fill>
    <fill>
      <patternFill patternType="solid">
        <fgColor rgb="FFFFFFBE"/>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s>
  <cellStyleXfs count="4">
    <xf numFmtId="0" fontId="0" fillId="0" borderId="0">
      <alignment vertical="center"/>
    </xf>
    <xf numFmtId="0" fontId="1" fillId="0" borderId="0"/>
    <xf numFmtId="9"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29">
    <xf numFmtId="0" fontId="0" fillId="0" borderId="0" xfId="0">
      <alignment vertical="center"/>
    </xf>
    <xf numFmtId="176" fontId="3" fillId="0" borderId="0" xfId="1" applyNumberFormat="1" applyFont="1" applyAlignment="1">
      <alignment vertical="center"/>
    </xf>
    <xf numFmtId="176" fontId="4" fillId="0" borderId="0" xfId="1" applyNumberFormat="1" applyFont="1" applyBorder="1" applyAlignment="1">
      <alignment horizontal="center" vertical="center"/>
    </xf>
    <xf numFmtId="176" fontId="3" fillId="0" borderId="1"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4" xfId="1" applyNumberFormat="1" applyFont="1" applyBorder="1" applyAlignment="1">
      <alignment horizontal="left" vertical="center"/>
    </xf>
    <xf numFmtId="176" fontId="3" fillId="0" borderId="0" xfId="1" applyNumberFormat="1" applyFont="1" applyAlignment="1">
      <alignment horizontal="left" vertical="center"/>
    </xf>
    <xf numFmtId="176" fontId="3" fillId="2" borderId="5" xfId="1" applyNumberFormat="1" applyFont="1" applyFill="1" applyBorder="1" applyAlignment="1">
      <alignment horizontal="center" vertical="center" textRotation="255"/>
    </xf>
    <xf numFmtId="176" fontId="3" fillId="0" borderId="0" xfId="1" applyNumberFormat="1" applyFont="1" applyBorder="1" applyAlignment="1">
      <alignment horizontal="center" vertical="center" textRotation="255"/>
    </xf>
    <xf numFmtId="176" fontId="3" fillId="0" borderId="0" xfId="1" applyNumberFormat="1" applyFont="1" applyBorder="1" applyAlignment="1">
      <alignment vertical="center"/>
    </xf>
    <xf numFmtId="0" fontId="0" fillId="0" borderId="0" xfId="0">
      <alignment vertical="center"/>
    </xf>
    <xf numFmtId="176" fontId="3" fillId="0" borderId="6" xfId="1" applyNumberFormat="1" applyFont="1" applyBorder="1" applyAlignment="1">
      <alignment horizontal="left" vertical="center"/>
    </xf>
    <xf numFmtId="176" fontId="3" fillId="0" borderId="7"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8" xfId="1" applyNumberFormat="1" applyFont="1" applyBorder="1" applyAlignment="1">
      <alignment horizontal="left" vertical="center"/>
    </xf>
    <xf numFmtId="176" fontId="3" fillId="2" borderId="1" xfId="1" applyNumberFormat="1" applyFont="1" applyFill="1" applyBorder="1" applyAlignment="1">
      <alignment horizontal="center" vertical="center"/>
    </xf>
    <xf numFmtId="176" fontId="3" fillId="0" borderId="9" xfId="1" applyNumberFormat="1" applyFont="1" applyBorder="1" applyAlignment="1">
      <alignment horizontal="left" vertical="center"/>
    </xf>
    <xf numFmtId="176" fontId="3" fillId="0" borderId="3" xfId="1" applyNumberFormat="1" applyFont="1" applyBorder="1" applyAlignment="1">
      <alignment horizontal="left" vertical="top"/>
    </xf>
    <xf numFmtId="176" fontId="3" fillId="0" borderId="4" xfId="1" applyNumberFormat="1" applyFont="1" applyBorder="1" applyAlignment="1">
      <alignment horizontal="left" vertical="top"/>
    </xf>
    <xf numFmtId="176" fontId="3" fillId="2" borderId="1" xfId="1" applyNumberFormat="1" applyFont="1" applyFill="1" applyBorder="1" applyAlignment="1">
      <alignment horizontal="center" vertical="top"/>
    </xf>
    <xf numFmtId="176" fontId="3" fillId="0" borderId="2" xfId="1" applyNumberFormat="1" applyFont="1" applyBorder="1" applyAlignment="1">
      <alignment horizontal="left" vertical="top"/>
    </xf>
    <xf numFmtId="176" fontId="3" fillId="0" borderId="0" xfId="1" applyNumberFormat="1" applyFont="1" applyBorder="1" applyAlignment="1">
      <alignment horizontal="center" vertical="top"/>
    </xf>
    <xf numFmtId="176" fontId="3" fillId="2" borderId="5" xfId="1" applyNumberFormat="1" applyFont="1" applyFill="1" applyBorder="1" applyAlignment="1">
      <alignment horizontal="center" vertical="center"/>
    </xf>
    <xf numFmtId="176" fontId="3" fillId="2" borderId="5" xfId="1" applyNumberFormat="1" applyFont="1" applyFill="1" applyBorder="1" applyAlignment="1">
      <alignment horizontal="left" vertical="center"/>
    </xf>
    <xf numFmtId="176" fontId="3" fillId="0" borderId="5" xfId="1" applyNumberFormat="1" applyFont="1" applyBorder="1" applyAlignment="1">
      <alignment horizontal="center" vertical="center"/>
    </xf>
    <xf numFmtId="176" fontId="3" fillId="3" borderId="5" xfId="1" applyNumberFormat="1" applyFont="1" applyFill="1" applyBorder="1" applyAlignment="1">
      <alignment horizontal="center" vertical="center"/>
    </xf>
    <xf numFmtId="176" fontId="3" fillId="2" borderId="6" xfId="1" applyNumberFormat="1" applyFont="1" applyFill="1" applyBorder="1" applyAlignment="1">
      <alignment horizontal="center" vertical="center"/>
    </xf>
    <xf numFmtId="176" fontId="3" fillId="0" borderId="0" xfId="1" applyNumberFormat="1" applyFont="1" applyBorder="1" applyAlignment="1">
      <alignment horizontal="left" vertical="top"/>
    </xf>
    <xf numFmtId="176" fontId="3" fillId="0" borderId="8" xfId="1" applyNumberFormat="1" applyFont="1" applyBorder="1" applyAlignment="1">
      <alignment horizontal="left" vertical="top"/>
    </xf>
    <xf numFmtId="176" fontId="3" fillId="2" borderId="6" xfId="1" applyNumberFormat="1" applyFont="1" applyFill="1" applyBorder="1" applyAlignment="1">
      <alignment horizontal="center" vertical="top"/>
    </xf>
    <xf numFmtId="176" fontId="3" fillId="0" borderId="7" xfId="1" applyNumberFormat="1" applyFont="1" applyBorder="1" applyAlignment="1">
      <alignment horizontal="left" vertical="top"/>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9" fontId="3" fillId="3" borderId="5" xfId="2" applyFont="1" applyFill="1" applyBorder="1" applyAlignment="1">
      <alignment horizontal="center" vertical="center"/>
    </xf>
    <xf numFmtId="176" fontId="3" fillId="2" borderId="10" xfId="1" applyNumberFormat="1" applyFont="1" applyFill="1" applyBorder="1" applyAlignment="1">
      <alignment horizontal="center" vertical="center"/>
    </xf>
    <xf numFmtId="176" fontId="3" fillId="0" borderId="12" xfId="1" applyNumberFormat="1" applyFont="1" applyBorder="1" applyAlignment="1">
      <alignment horizontal="left" vertical="top"/>
    </xf>
    <xf numFmtId="176" fontId="3" fillId="0" borderId="13" xfId="1" applyNumberFormat="1" applyFont="1" applyBorder="1" applyAlignment="1">
      <alignment horizontal="left" vertical="top"/>
    </xf>
    <xf numFmtId="176" fontId="3" fillId="0" borderId="11" xfId="1" applyNumberFormat="1" applyFont="1" applyBorder="1" applyAlignment="1">
      <alignment horizontal="left" vertical="top"/>
    </xf>
    <xf numFmtId="176" fontId="3" fillId="0" borderId="0" xfId="1" applyNumberFormat="1" applyFont="1" applyBorder="1" applyAlignment="1">
      <alignment vertical="top" wrapText="1"/>
    </xf>
    <xf numFmtId="176" fontId="3" fillId="0" borderId="8" xfId="1" applyNumberFormat="1" applyFont="1" applyBorder="1" applyAlignment="1">
      <alignment vertical="center"/>
    </xf>
    <xf numFmtId="176" fontId="3" fillId="0" borderId="0" xfId="1" applyNumberFormat="1" applyFont="1" applyBorder="1" applyAlignment="1">
      <alignment horizontal="right" vertical="center"/>
    </xf>
    <xf numFmtId="176" fontId="3" fillId="0" borderId="1" xfId="1" applyNumberFormat="1" applyFont="1" applyBorder="1" applyAlignment="1">
      <alignment horizontal="center" vertical="center"/>
    </xf>
    <xf numFmtId="176" fontId="3" fillId="3" borderId="1" xfId="1" applyNumberFormat="1" applyFont="1" applyFill="1" applyBorder="1" applyAlignment="1">
      <alignment horizontal="center" vertical="center"/>
    </xf>
    <xf numFmtId="176" fontId="3" fillId="0" borderId="14" xfId="1" applyNumberFormat="1" applyFont="1" applyBorder="1" applyAlignment="1">
      <alignment horizontal="center" vertical="center"/>
    </xf>
    <xf numFmtId="176" fontId="3" fillId="0" borderId="15" xfId="1" applyNumberFormat="1" applyFont="1" applyBorder="1" applyAlignment="1">
      <alignment horizontal="center" vertical="center"/>
    </xf>
    <xf numFmtId="9" fontId="3" fillId="3" borderId="15" xfId="2" applyFont="1" applyFill="1" applyBorder="1" applyAlignment="1">
      <alignment horizontal="center" vertical="center"/>
    </xf>
    <xf numFmtId="176" fontId="3" fillId="0" borderId="16" xfId="1" applyNumberFormat="1" applyFont="1" applyBorder="1" applyAlignment="1">
      <alignment horizontal="center" vertical="center"/>
    </xf>
    <xf numFmtId="176" fontId="3" fillId="3" borderId="17" xfId="1" applyNumberFormat="1" applyFont="1" applyFill="1" applyBorder="1" applyAlignment="1">
      <alignment horizontal="center" vertical="center"/>
    </xf>
    <xf numFmtId="176" fontId="3" fillId="0" borderId="18" xfId="1" applyNumberFormat="1" applyFont="1" applyBorder="1" applyAlignment="1">
      <alignment horizontal="center" vertical="center"/>
    </xf>
    <xf numFmtId="176" fontId="3" fillId="0" borderId="19" xfId="1" applyNumberFormat="1" applyFont="1" applyBorder="1" applyAlignment="1">
      <alignment horizontal="center" vertical="center"/>
    </xf>
    <xf numFmtId="176" fontId="3" fillId="3" borderId="20" xfId="1" applyNumberFormat="1" applyFont="1" applyFill="1" applyBorder="1" applyAlignment="1">
      <alignment horizontal="center" vertical="center"/>
    </xf>
    <xf numFmtId="176" fontId="3" fillId="0" borderId="8" xfId="1" applyNumberFormat="1" applyFont="1" applyBorder="1" applyAlignment="1">
      <alignment horizontal="center" vertical="center"/>
    </xf>
    <xf numFmtId="176" fontId="3" fillId="2" borderId="10" xfId="1" applyNumberFormat="1" applyFont="1" applyFill="1" applyBorder="1" applyAlignment="1">
      <alignment horizontal="center" vertical="top"/>
    </xf>
    <xf numFmtId="176" fontId="3" fillId="2" borderId="9" xfId="1" applyNumberFormat="1" applyFont="1" applyFill="1" applyBorder="1" applyAlignment="1">
      <alignment horizontal="center" vertical="center"/>
    </xf>
    <xf numFmtId="176" fontId="3" fillId="2" borderId="21"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4" borderId="1" xfId="1" applyNumberFormat="1" applyFont="1" applyFill="1" applyBorder="1" applyAlignment="1" applyProtection="1">
      <alignment horizontal="center" vertical="center"/>
    </xf>
    <xf numFmtId="176" fontId="5" fillId="2" borderId="1" xfId="1" applyNumberFormat="1" applyFont="1" applyFill="1" applyBorder="1" applyAlignment="1">
      <alignment horizontal="center" vertical="top"/>
    </xf>
    <xf numFmtId="176" fontId="5" fillId="0" borderId="8" xfId="1" applyNumberFormat="1" applyFont="1" applyBorder="1" applyAlignment="1">
      <alignment horizontal="center" vertical="center" shrinkToFit="1"/>
    </xf>
    <xf numFmtId="176" fontId="0" fillId="0" borderId="0" xfId="1" applyNumberFormat="1" applyFont="1" applyAlignment="1">
      <alignment vertical="center"/>
    </xf>
    <xf numFmtId="176" fontId="5" fillId="2" borderId="6" xfId="1" applyNumberFormat="1" applyFont="1" applyFill="1" applyBorder="1" applyAlignment="1">
      <alignment horizontal="center" vertical="center"/>
    </xf>
    <xf numFmtId="176" fontId="5" fillId="4" borderId="6" xfId="1" applyNumberFormat="1" applyFont="1" applyFill="1" applyBorder="1" applyAlignment="1" applyProtection="1">
      <alignment horizontal="center" vertical="center"/>
    </xf>
    <xf numFmtId="176" fontId="5" fillId="2" borderId="6" xfId="1" applyNumberFormat="1" applyFont="1" applyFill="1" applyBorder="1" applyAlignment="1">
      <alignment horizontal="center" vertical="top"/>
    </xf>
    <xf numFmtId="176" fontId="3" fillId="0" borderId="6" xfId="1" applyNumberFormat="1" applyFont="1" applyBorder="1" applyAlignment="1">
      <alignment horizontal="right" vertical="center"/>
    </xf>
    <xf numFmtId="176" fontId="5" fillId="0" borderId="13" xfId="1" applyNumberFormat="1" applyFont="1" applyBorder="1" applyAlignment="1">
      <alignment horizontal="center" vertical="center" shrinkToFit="1"/>
    </xf>
    <xf numFmtId="176" fontId="5" fillId="0" borderId="5" xfId="1" applyNumberFormat="1" applyFont="1" applyBorder="1" applyAlignment="1">
      <alignment horizontal="center" vertical="center" shrinkToFit="1"/>
    </xf>
    <xf numFmtId="176" fontId="5" fillId="2" borderId="10" xfId="1" applyNumberFormat="1" applyFont="1" applyFill="1" applyBorder="1" applyAlignment="1">
      <alignment horizontal="center" vertical="center"/>
    </xf>
    <xf numFmtId="176" fontId="3" fillId="0" borderId="10" xfId="1" applyNumberFormat="1" applyFont="1" applyBorder="1" applyAlignment="1">
      <alignment horizontal="right" vertical="center"/>
    </xf>
    <xf numFmtId="176" fontId="3" fillId="0" borderId="0" xfId="1" applyNumberFormat="1" applyFont="1" applyAlignment="1">
      <alignment vertical="top" wrapText="1"/>
    </xf>
    <xf numFmtId="176" fontId="6" fillId="0" borderId="0" xfId="1" applyNumberFormat="1" applyFont="1" applyAlignment="1">
      <alignment vertical="center"/>
    </xf>
    <xf numFmtId="176" fontId="6" fillId="0" borderId="0" xfId="1" applyNumberFormat="1" applyFont="1" applyAlignment="1">
      <alignment vertical="center"/>
    </xf>
    <xf numFmtId="176" fontId="3" fillId="5" borderId="5" xfId="1" applyNumberFormat="1" applyFont="1" applyFill="1" applyBorder="1" applyAlignment="1">
      <alignment horizontal="center" vertical="center"/>
    </xf>
    <xf numFmtId="176" fontId="5" fillId="3" borderId="5" xfId="1" applyNumberFormat="1" applyFont="1" applyFill="1" applyBorder="1" applyAlignment="1">
      <alignment horizontal="center" vertical="center"/>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1"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3" fillId="0" borderId="5" xfId="1" applyNumberFormat="1" applyFont="1" applyBorder="1" applyAlignment="1">
      <alignment horizontal="center" vertical="center" shrinkToFit="1"/>
    </xf>
    <xf numFmtId="176" fontId="5" fillId="0" borderId="10" xfId="1" applyNumberFormat="1" applyFont="1" applyBorder="1" applyAlignment="1">
      <alignment horizontal="center" vertical="center"/>
    </xf>
    <xf numFmtId="176" fontId="5" fillId="2" borderId="10" xfId="1" applyNumberFormat="1" applyFont="1" applyFill="1" applyBorder="1" applyAlignment="1">
      <alignment horizontal="center" vertical="top"/>
    </xf>
    <xf numFmtId="176" fontId="7" fillId="0" borderId="0" xfId="1" applyNumberFormat="1" applyFont="1" applyBorder="1" applyAlignment="1">
      <alignment horizontal="center" vertical="center"/>
    </xf>
    <xf numFmtId="176" fontId="8" fillId="0" borderId="2" xfId="1" applyNumberFormat="1" applyFont="1" applyBorder="1" applyAlignment="1">
      <alignment horizontal="left" vertical="center"/>
    </xf>
    <xf numFmtId="176" fontId="8" fillId="0" borderId="3" xfId="1" applyNumberFormat="1" applyFont="1" applyBorder="1" applyAlignment="1">
      <alignment horizontal="left" vertical="center"/>
    </xf>
    <xf numFmtId="176" fontId="8" fillId="0" borderId="4" xfId="1" applyNumberFormat="1" applyFont="1" applyBorder="1" applyAlignment="1">
      <alignment horizontal="left" vertical="center"/>
    </xf>
    <xf numFmtId="176" fontId="1" fillId="2" borderId="5" xfId="1" applyNumberFormat="1" applyFont="1" applyFill="1" applyBorder="1" applyAlignment="1">
      <alignment horizontal="center" vertical="center" textRotation="255"/>
    </xf>
    <xf numFmtId="176" fontId="8" fillId="0" borderId="7" xfId="1" applyNumberFormat="1" applyFont="1" applyBorder="1" applyAlignment="1">
      <alignment horizontal="left" vertical="center"/>
    </xf>
    <xf numFmtId="176" fontId="8" fillId="0" borderId="0" xfId="1" applyNumberFormat="1" applyFont="1" applyBorder="1" applyAlignment="1">
      <alignment horizontal="left" vertical="center"/>
    </xf>
    <xf numFmtId="176" fontId="8" fillId="0" borderId="8" xfId="1" applyNumberFormat="1" applyFont="1" applyBorder="1" applyAlignment="1">
      <alignment horizontal="left" vertical="center"/>
    </xf>
    <xf numFmtId="176" fontId="9" fillId="2" borderId="1"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9" fillId="4" borderId="1" xfId="1" applyNumberFormat="1" applyFont="1" applyFill="1" applyBorder="1" applyAlignment="1" applyProtection="1">
      <alignment horizontal="center" vertical="center"/>
    </xf>
    <xf numFmtId="176" fontId="8" fillId="0" borderId="3" xfId="1" applyNumberFormat="1" applyFont="1" applyBorder="1" applyAlignment="1">
      <alignment horizontal="left" vertical="top"/>
    </xf>
    <xf numFmtId="176" fontId="8" fillId="0" borderId="4" xfId="1" applyNumberFormat="1" applyFont="1" applyBorder="1" applyAlignment="1">
      <alignment horizontal="left" vertical="top"/>
    </xf>
    <xf numFmtId="176" fontId="9" fillId="2" borderId="1" xfId="1" applyNumberFormat="1" applyFont="1" applyFill="1" applyBorder="1" applyAlignment="1">
      <alignment horizontal="center" vertical="top"/>
    </xf>
    <xf numFmtId="176" fontId="8" fillId="0" borderId="2" xfId="1" applyNumberFormat="1" applyFont="1" applyBorder="1" applyAlignment="1">
      <alignment horizontal="left" vertical="top"/>
    </xf>
    <xf numFmtId="176" fontId="1" fillId="2" borderId="5" xfId="1" applyNumberFormat="1" applyFont="1" applyFill="1" applyBorder="1" applyAlignment="1">
      <alignment horizontal="left" vertical="center"/>
    </xf>
    <xf numFmtId="176" fontId="9" fillId="2" borderId="6"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176" fontId="9" fillId="4" borderId="6" xfId="1" applyNumberFormat="1" applyFont="1" applyFill="1" applyBorder="1" applyAlignment="1" applyProtection="1">
      <alignment horizontal="center" vertical="center"/>
    </xf>
    <xf numFmtId="176" fontId="8" fillId="0" borderId="0" xfId="1" applyNumberFormat="1" applyFont="1" applyBorder="1" applyAlignment="1">
      <alignment horizontal="left" vertical="top"/>
    </xf>
    <xf numFmtId="176" fontId="8" fillId="0" borderId="8" xfId="1" applyNumberFormat="1" applyFont="1" applyBorder="1" applyAlignment="1">
      <alignment horizontal="left" vertical="top"/>
    </xf>
    <xf numFmtId="176" fontId="9" fillId="2" borderId="6" xfId="1" applyNumberFormat="1" applyFont="1" applyFill="1" applyBorder="1" applyAlignment="1">
      <alignment horizontal="center" vertical="top"/>
    </xf>
    <xf numFmtId="176" fontId="8" fillId="0" borderId="7" xfId="1" applyNumberFormat="1" applyFont="1" applyBorder="1" applyAlignment="1">
      <alignment horizontal="left" vertical="top"/>
    </xf>
    <xf numFmtId="176" fontId="8" fillId="0" borderId="11" xfId="1" applyNumberFormat="1" applyFont="1" applyBorder="1" applyAlignment="1">
      <alignment horizontal="left" vertical="center"/>
    </xf>
    <xf numFmtId="176" fontId="8" fillId="0" borderId="12" xfId="1" applyNumberFormat="1" applyFont="1" applyBorder="1" applyAlignment="1">
      <alignment horizontal="left" vertical="center"/>
    </xf>
    <xf numFmtId="176" fontId="8" fillId="0" borderId="13" xfId="1" applyNumberFormat="1" applyFont="1" applyBorder="1" applyAlignment="1">
      <alignment horizontal="left" vertical="center"/>
    </xf>
    <xf numFmtId="176" fontId="8" fillId="0" borderId="1" xfId="1" applyNumberFormat="1" applyFont="1" applyBorder="1" applyAlignment="1">
      <alignment horizontal="left" vertical="center"/>
    </xf>
    <xf numFmtId="176" fontId="8" fillId="0" borderId="6" xfId="1" applyNumberFormat="1" applyFont="1" applyBorder="1" applyAlignment="1">
      <alignment horizontal="left" vertical="center"/>
    </xf>
    <xf numFmtId="176" fontId="8" fillId="0" borderId="6" xfId="1" applyNumberFormat="1" applyFont="1" applyBorder="1" applyAlignment="1">
      <alignment horizontal="right" vertical="center"/>
    </xf>
    <xf numFmtId="176" fontId="9" fillId="2" borderId="10" xfId="1" applyNumberFormat="1" applyFont="1" applyFill="1" applyBorder="1" applyAlignment="1">
      <alignment horizontal="center" vertical="center"/>
    </xf>
    <xf numFmtId="176" fontId="8" fillId="2" borderId="10" xfId="1" applyNumberFormat="1" applyFont="1" applyFill="1" applyBorder="1" applyAlignment="1">
      <alignment horizontal="center" vertical="center"/>
    </xf>
    <xf numFmtId="176" fontId="8" fillId="0" borderId="10" xfId="1" applyNumberFormat="1" applyFont="1" applyBorder="1" applyAlignment="1">
      <alignment horizontal="right" vertical="center"/>
    </xf>
    <xf numFmtId="176" fontId="8" fillId="0" borderId="12" xfId="1" applyNumberFormat="1" applyFont="1" applyBorder="1" applyAlignment="1">
      <alignment horizontal="left" vertical="top"/>
    </xf>
    <xf numFmtId="176" fontId="8" fillId="0" borderId="13" xfId="1" applyNumberFormat="1" applyFont="1" applyBorder="1" applyAlignment="1">
      <alignment horizontal="left" vertical="top"/>
    </xf>
    <xf numFmtId="176" fontId="8" fillId="0" borderId="11" xfId="1" applyNumberFormat="1" applyFont="1" applyBorder="1" applyAlignment="1">
      <alignment horizontal="left" vertical="top"/>
    </xf>
    <xf numFmtId="176" fontId="8" fillId="0" borderId="10" xfId="1" applyNumberFormat="1" applyFont="1" applyBorder="1" applyAlignment="1">
      <alignment horizontal="left" vertical="center"/>
    </xf>
    <xf numFmtId="176" fontId="1" fillId="0" borderId="0" xfId="1" applyNumberFormat="1" applyFont="1" applyBorder="1" applyAlignment="1">
      <alignment vertical="center"/>
    </xf>
    <xf numFmtId="176" fontId="1" fillId="0" borderId="8" xfId="1" applyNumberFormat="1" applyFont="1" applyBorder="1" applyAlignment="1">
      <alignment vertical="center"/>
    </xf>
    <xf numFmtId="176" fontId="1" fillId="0" borderId="8" xfId="1" applyNumberFormat="1" applyFont="1" applyBorder="1" applyAlignment="1">
      <alignment horizontal="left" vertical="center"/>
    </xf>
    <xf numFmtId="176" fontId="1" fillId="0" borderId="8" xfId="1" applyNumberFormat="1" applyFont="1" applyBorder="1" applyAlignment="1">
      <alignment horizontal="center" vertical="center"/>
    </xf>
    <xf numFmtId="176" fontId="9" fillId="2" borderId="10" xfId="1" applyNumberFormat="1" applyFont="1" applyFill="1" applyBorder="1" applyAlignment="1">
      <alignment horizontal="center" vertical="top"/>
    </xf>
    <xf numFmtId="176" fontId="0" fillId="0" borderId="0" xfId="0" applyNumberFormat="1" applyFont="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Alignment="1" applyProtection="1">
      <alignment horizontal="right" vertical="center"/>
      <protection locked="0"/>
    </xf>
    <xf numFmtId="176" fontId="0" fillId="0" borderId="0" xfId="0" applyNumberFormat="1" applyFont="1" applyAlignment="1" applyProtection="1">
      <alignment horizontal="right" vertical="center"/>
      <protection locked="0"/>
    </xf>
    <xf numFmtId="0" fontId="0" fillId="0" borderId="0" xfId="0" applyProtection="1">
      <alignment vertical="center"/>
      <protection locked="0"/>
    </xf>
    <xf numFmtId="0" fontId="0" fillId="0" borderId="0" xfId="0" applyFont="1" applyAlignment="1" applyProtection="1">
      <alignment vertical="top"/>
      <protection locked="0"/>
    </xf>
    <xf numFmtId="38" fontId="0" fillId="0" borderId="0" xfId="3" applyFont="1" applyAlignment="1" applyProtection="1">
      <alignment vertical="top"/>
      <protection locked="0"/>
    </xf>
    <xf numFmtId="0" fontId="0" fillId="0" borderId="0" xfId="0" applyProtection="1">
      <alignment vertical="center"/>
    </xf>
    <xf numFmtId="176" fontId="7" fillId="0" borderId="0" xfId="0" applyNumberFormat="1" applyFont="1" applyAlignment="1" applyProtection="1">
      <alignment horizontal="left" vertical="center"/>
    </xf>
    <xf numFmtId="176" fontId="0" fillId="0" borderId="0" xfId="0" applyNumberFormat="1" applyFont="1" applyAlignment="1" applyProtection="1">
      <alignment horizontal="left" vertical="center"/>
    </xf>
    <xf numFmtId="176" fontId="0" fillId="3" borderId="5" xfId="0" applyNumberFormat="1" applyFont="1" applyFill="1" applyBorder="1" applyAlignment="1" applyProtection="1">
      <alignment horizontal="center" vertical="top" wrapText="1"/>
    </xf>
    <xf numFmtId="176" fontId="0" fillId="0" borderId="5" xfId="0" applyNumberFormat="1" applyFont="1" applyBorder="1" applyAlignment="1" applyProtection="1">
      <alignment vertical="center"/>
      <protection locked="0"/>
    </xf>
    <xf numFmtId="0" fontId="0" fillId="0" borderId="0" xfId="0" applyFont="1" applyAlignment="1" applyProtection="1">
      <alignment vertical="center"/>
    </xf>
    <xf numFmtId="0" fontId="0" fillId="3" borderId="5" xfId="0" applyFont="1" applyFill="1" applyBorder="1" applyAlignment="1" applyProtection="1">
      <alignment horizontal="center" vertical="top" wrapText="1"/>
    </xf>
    <xf numFmtId="0" fontId="0" fillId="0" borderId="5" xfId="0" applyFont="1" applyBorder="1" applyAlignment="1" applyProtection="1">
      <alignment vertical="center"/>
      <protection locked="0"/>
    </xf>
    <xf numFmtId="49" fontId="0" fillId="6" borderId="5" xfId="0" applyNumberFormat="1" applyFont="1" applyFill="1" applyBorder="1" applyAlignment="1" applyProtection="1">
      <alignment horizontal="center" vertical="top" wrapText="1"/>
      <protection locked="0"/>
    </xf>
    <xf numFmtId="49" fontId="0" fillId="0" borderId="5" xfId="0" applyNumberFormat="1" applyFont="1" applyBorder="1" applyAlignment="1" applyProtection="1">
      <alignment horizontal="right" vertical="center"/>
      <protection locked="0"/>
    </xf>
    <xf numFmtId="0" fontId="0" fillId="6" borderId="5" xfId="0" applyFont="1" applyFill="1" applyBorder="1" applyAlignment="1" applyProtection="1">
      <alignment horizontal="center" vertical="top" wrapText="1"/>
      <protection locked="0"/>
    </xf>
    <xf numFmtId="176" fontId="0" fillId="0" borderId="0" xfId="0" applyNumberFormat="1" applyFont="1" applyAlignment="1" applyProtection="1">
      <alignment horizontal="right" vertical="center"/>
    </xf>
    <xf numFmtId="176" fontId="0" fillId="0" borderId="5" xfId="0" applyNumberFormat="1" applyFont="1" applyBorder="1" applyAlignment="1" applyProtection="1">
      <alignment horizontal="right" vertical="center"/>
      <protection locked="0"/>
    </xf>
    <xf numFmtId="49" fontId="0" fillId="0" borderId="0" xfId="0" applyNumberFormat="1" applyFont="1" applyAlignment="1" applyProtection="1">
      <alignment horizontal="right" vertical="center"/>
    </xf>
    <xf numFmtId="49" fontId="0" fillId="3" borderId="5" xfId="0" applyNumberFormat="1" applyFont="1" applyFill="1" applyBorder="1" applyAlignment="1" applyProtection="1">
      <alignment horizontal="center" vertical="top" wrapText="1"/>
    </xf>
    <xf numFmtId="49" fontId="0" fillId="0" borderId="5" xfId="0" applyNumberFormat="1" applyFont="1" applyBorder="1" applyAlignment="1" applyProtection="1">
      <alignment horizontal="right" vertical="top"/>
      <protection locked="0"/>
    </xf>
    <xf numFmtId="0" fontId="0" fillId="5" borderId="9" xfId="0" applyFont="1" applyFill="1" applyBorder="1" applyAlignment="1" applyProtection="1">
      <alignment horizontal="center" vertical="top" wrapText="1"/>
      <protection locked="0"/>
    </xf>
    <xf numFmtId="0" fontId="0" fillId="5" borderId="21" xfId="0" applyFont="1" applyFill="1" applyBorder="1" applyAlignment="1" applyProtection="1">
      <alignment horizontal="center" vertical="top" wrapText="1"/>
      <protection locked="0"/>
    </xf>
    <xf numFmtId="0" fontId="0" fillId="0" borderId="5" xfId="0" applyFont="1" applyBorder="1" applyAlignment="1" applyProtection="1">
      <alignment vertical="top"/>
      <protection locked="0"/>
    </xf>
    <xf numFmtId="0" fontId="0" fillId="5" borderId="1" xfId="0" applyFont="1" applyFill="1" applyBorder="1" applyAlignment="1" applyProtection="1">
      <alignment horizontal="center" vertical="top" wrapText="1"/>
      <protection locked="0"/>
    </xf>
    <xf numFmtId="0" fontId="0" fillId="5" borderId="5" xfId="0" applyFont="1" applyFill="1" applyBorder="1" applyAlignment="1" applyProtection="1">
      <alignment horizontal="center" vertical="top" wrapText="1"/>
      <protection locked="0"/>
    </xf>
    <xf numFmtId="0" fontId="0" fillId="5" borderId="6" xfId="0" applyFont="1" applyFill="1" applyBorder="1" applyAlignment="1" applyProtection="1">
      <alignment horizontal="center" vertical="top" wrapText="1"/>
      <protection locked="0"/>
    </xf>
    <xf numFmtId="0" fontId="0" fillId="0" borderId="1" xfId="0" applyFont="1" applyBorder="1" applyAlignment="1" applyProtection="1">
      <alignment vertical="top"/>
      <protection locked="0"/>
    </xf>
    <xf numFmtId="0" fontId="0" fillId="5" borderId="22" xfId="0" applyFont="1" applyFill="1" applyBorder="1" applyAlignment="1" applyProtection="1">
      <alignment horizontal="center" vertical="top"/>
      <protection locked="0"/>
    </xf>
    <xf numFmtId="0" fontId="0" fillId="5" borderId="23" xfId="0" applyFont="1" applyFill="1" applyBorder="1" applyAlignment="1" applyProtection="1">
      <alignment horizontal="center" vertical="top"/>
      <protection locked="0"/>
    </xf>
    <xf numFmtId="0" fontId="0" fillId="5" borderId="24" xfId="0" applyFont="1" applyFill="1" applyBorder="1" applyAlignment="1" applyProtection="1">
      <alignment horizontal="center" vertical="top" wrapText="1"/>
      <protection locked="0"/>
    </xf>
    <xf numFmtId="0" fontId="0" fillId="5" borderId="15" xfId="0" applyFont="1" applyFill="1" applyBorder="1" applyAlignment="1" applyProtection="1">
      <alignment horizontal="center" vertical="top" wrapText="1"/>
      <protection locked="0"/>
    </xf>
    <xf numFmtId="0" fontId="0" fillId="0" borderId="15" xfId="0" applyFont="1" applyBorder="1" applyAlignment="1" applyProtection="1">
      <alignment vertical="top"/>
      <protection locked="0"/>
    </xf>
    <xf numFmtId="0" fontId="0" fillId="0" borderId="25" xfId="0" applyFont="1" applyBorder="1" applyAlignment="1" applyProtection="1">
      <alignment vertical="top"/>
      <protection locked="0"/>
    </xf>
    <xf numFmtId="38" fontId="0" fillId="0" borderId="0" xfId="3" applyFont="1" applyAlignment="1" applyProtection="1">
      <alignment horizontal="right" vertical="center"/>
      <protection locked="0"/>
    </xf>
    <xf numFmtId="0" fontId="0" fillId="5" borderId="26" xfId="0" applyFont="1" applyFill="1" applyBorder="1" applyAlignment="1" applyProtection="1">
      <alignment horizontal="center" vertical="top"/>
      <protection locked="0"/>
    </xf>
    <xf numFmtId="38" fontId="0" fillId="5" borderId="21" xfId="3" applyFont="1" applyFill="1" applyBorder="1" applyAlignment="1" applyProtection="1">
      <alignment horizontal="center" vertical="top"/>
      <protection locked="0"/>
    </xf>
    <xf numFmtId="38" fontId="0" fillId="5" borderId="5" xfId="3" applyFont="1" applyFill="1" applyBorder="1" applyAlignment="1" applyProtection="1">
      <alignment horizontal="center" vertical="top" wrapText="1"/>
      <protection locked="0"/>
    </xf>
    <xf numFmtId="38" fontId="0" fillId="0" borderId="5" xfId="3" applyFont="1" applyBorder="1" applyAlignment="1" applyProtection="1">
      <alignment vertical="top"/>
      <protection locked="0"/>
    </xf>
    <xf numFmtId="38" fontId="0" fillId="0" borderId="17" xfId="3" applyFont="1" applyBorder="1" applyAlignment="1" applyProtection="1">
      <alignment vertical="top"/>
      <protection locked="0"/>
    </xf>
    <xf numFmtId="0" fontId="0" fillId="5" borderId="21" xfId="0" applyFont="1" applyFill="1" applyBorder="1" applyAlignment="1" applyProtection="1">
      <alignment horizontal="center" vertical="top"/>
      <protection locked="0"/>
    </xf>
    <xf numFmtId="0" fontId="0" fillId="0" borderId="17" xfId="0" applyFont="1" applyBorder="1" applyAlignment="1" applyProtection="1">
      <alignment vertical="top"/>
      <protection locked="0"/>
    </xf>
    <xf numFmtId="0" fontId="0" fillId="5" borderId="10" xfId="0" applyFont="1" applyFill="1" applyBorder="1" applyAlignment="1" applyProtection="1">
      <alignment horizontal="center" vertical="top" wrapText="1"/>
      <protection locked="0"/>
    </xf>
    <xf numFmtId="0" fontId="12" fillId="0" borderId="5" xfId="0" applyFont="1" applyBorder="1" applyAlignment="1">
      <alignment horizontal="center"/>
    </xf>
    <xf numFmtId="38" fontId="0" fillId="5" borderId="1" xfId="3" applyFont="1" applyFill="1" applyBorder="1" applyAlignment="1" applyProtection="1">
      <alignment horizontal="center" vertical="top" wrapText="1"/>
      <protection locked="0"/>
    </xf>
    <xf numFmtId="38" fontId="0" fillId="5" borderId="6" xfId="3" applyFont="1" applyFill="1" applyBorder="1" applyAlignment="1" applyProtection="1">
      <alignment horizontal="center" vertical="top" wrapText="1"/>
      <protection locked="0"/>
    </xf>
    <xf numFmtId="0" fontId="0" fillId="5" borderId="27" xfId="0" applyFont="1" applyFill="1" applyBorder="1" applyAlignment="1" applyProtection="1">
      <alignment horizontal="center" vertical="top"/>
      <protection locked="0"/>
    </xf>
    <xf numFmtId="0" fontId="0" fillId="5" borderId="28" xfId="0" applyFont="1" applyFill="1" applyBorder="1" applyAlignment="1" applyProtection="1">
      <alignment horizontal="center" vertical="top"/>
      <protection locked="0"/>
    </xf>
    <xf numFmtId="0" fontId="0" fillId="5" borderId="29" xfId="0" applyFont="1" applyFill="1" applyBorder="1" applyAlignment="1" applyProtection="1">
      <alignment horizontal="center" vertical="top" wrapText="1"/>
      <protection locked="0"/>
    </xf>
    <xf numFmtId="0" fontId="0" fillId="5" borderId="19" xfId="0" applyFont="1" applyFill="1" applyBorder="1" applyAlignment="1" applyProtection="1">
      <alignment horizontal="center" vertical="top" wrapText="1"/>
      <protection locked="0"/>
    </xf>
    <xf numFmtId="14" fontId="0" fillId="0" borderId="19" xfId="0" applyNumberFormat="1" applyFont="1" applyBorder="1" applyAlignment="1" applyProtection="1">
      <alignment vertical="top"/>
      <protection locked="0"/>
    </xf>
    <xf numFmtId="14" fontId="0" fillId="0" borderId="20" xfId="0" applyNumberFormat="1" applyFont="1" applyBorder="1" applyAlignment="1" applyProtection="1">
      <alignment vertical="top"/>
      <protection locked="0"/>
    </xf>
    <xf numFmtId="176" fontId="3" fillId="0" borderId="0" xfId="1" quotePrefix="1" applyNumberFormat="1" applyFont="1" applyAlignment="1">
      <alignment vertical="center"/>
    </xf>
    <xf numFmtId="176" fontId="4" fillId="0" borderId="0" xfId="1" applyNumberFormat="1" applyFont="1" applyBorder="1" applyAlignment="1">
      <alignment horizontal="left" vertical="center"/>
    </xf>
    <xf numFmtId="176" fontId="4" fillId="0" borderId="0" xfId="1" applyNumberFormat="1" applyFont="1" applyAlignment="1">
      <alignment horizontal="center" vertical="center"/>
    </xf>
    <xf numFmtId="176" fontId="4" fillId="0" borderId="0" xfId="1" applyNumberFormat="1" applyFont="1" applyBorder="1" applyAlignment="1">
      <alignment vertical="center"/>
    </xf>
    <xf numFmtId="176" fontId="13" fillId="5" borderId="5" xfId="1" applyNumberFormat="1" applyFont="1" applyFill="1" applyBorder="1" applyAlignment="1">
      <alignment horizontal="center" vertical="center"/>
    </xf>
    <xf numFmtId="176" fontId="13" fillId="0" borderId="0" xfId="1" applyNumberFormat="1" applyFont="1" applyFill="1" applyBorder="1" applyAlignment="1">
      <alignment vertical="center"/>
    </xf>
    <xf numFmtId="176" fontId="8" fillId="0" borderId="0" xfId="1" applyNumberFormat="1" applyFont="1" applyAlignment="1">
      <alignment horizontal="left" vertical="center"/>
    </xf>
    <xf numFmtId="176" fontId="3" fillId="5" borderId="30" xfId="1" applyNumberFormat="1" applyFont="1" applyFill="1" applyBorder="1" applyAlignment="1">
      <alignment horizontal="center" vertical="center"/>
    </xf>
    <xf numFmtId="176" fontId="3" fillId="5" borderId="31" xfId="1" applyNumberFormat="1" applyFont="1" applyFill="1" applyBorder="1" applyAlignment="1">
      <alignment horizontal="center" vertical="center"/>
    </xf>
    <xf numFmtId="176" fontId="3" fillId="5" borderId="32" xfId="1" applyNumberFormat="1" applyFont="1" applyFill="1" applyBorder="1" applyAlignment="1">
      <alignment horizontal="center" vertical="center"/>
    </xf>
    <xf numFmtId="176" fontId="3" fillId="5" borderId="33" xfId="1" applyNumberFormat="1" applyFont="1" applyFill="1" applyBorder="1" applyAlignment="1">
      <alignment horizontal="center" vertical="center"/>
    </xf>
    <xf numFmtId="176" fontId="3" fillId="5" borderId="34" xfId="1" applyNumberFormat="1" applyFont="1" applyFill="1" applyBorder="1" applyAlignment="1">
      <alignment horizontal="center" vertical="center"/>
    </xf>
    <xf numFmtId="176" fontId="3" fillId="5" borderId="32" xfId="1" applyNumberFormat="1" applyFont="1" applyFill="1" applyBorder="1" applyAlignment="1">
      <alignment horizontal="center" vertical="center" wrapText="1"/>
    </xf>
    <xf numFmtId="176" fontId="3" fillId="5" borderId="33" xfId="1" applyNumberFormat="1" applyFont="1" applyFill="1" applyBorder="1" applyAlignment="1">
      <alignment horizontal="center" vertical="center" wrapText="1"/>
    </xf>
    <xf numFmtId="176" fontId="3" fillId="5" borderId="31" xfId="1" applyNumberFormat="1" applyFont="1" applyFill="1" applyBorder="1" applyAlignment="1">
      <alignment horizontal="center" vertical="center" wrapText="1"/>
    </xf>
    <xf numFmtId="176" fontId="3" fillId="5" borderId="35" xfId="1" applyNumberFormat="1" applyFont="1" applyFill="1" applyBorder="1" applyAlignment="1">
      <alignment horizontal="center" vertical="center"/>
    </xf>
    <xf numFmtId="14" fontId="3" fillId="0" borderId="0" xfId="1" applyNumberFormat="1" applyFont="1" applyBorder="1" applyAlignment="1">
      <alignment vertical="center"/>
    </xf>
    <xf numFmtId="176" fontId="8" fillId="0" borderId="0" xfId="1" applyNumberFormat="1" applyFont="1" applyBorder="1" applyAlignment="1">
      <alignment vertical="center"/>
    </xf>
    <xf numFmtId="176" fontId="8" fillId="0" borderId="0" xfId="1" applyNumberFormat="1" applyFont="1" applyAlignment="1">
      <alignment vertical="center"/>
    </xf>
    <xf numFmtId="176" fontId="3" fillId="5" borderId="22" xfId="1" applyNumberFormat="1" applyFont="1" applyFill="1" applyBorder="1" applyAlignment="1">
      <alignment horizontal="center" vertical="center" shrinkToFit="1"/>
    </xf>
    <xf numFmtId="176" fontId="3" fillId="5" borderId="36" xfId="1" applyNumberFormat="1" applyFont="1" applyFill="1" applyBorder="1" applyAlignment="1">
      <alignment horizontal="center" vertical="center" shrinkToFit="1"/>
    </xf>
    <xf numFmtId="176" fontId="3" fillId="5" borderId="37" xfId="1" applyNumberFormat="1" applyFont="1" applyFill="1" applyBorder="1" applyAlignment="1">
      <alignment horizontal="center" vertical="center"/>
    </xf>
    <xf numFmtId="176" fontId="3" fillId="5" borderId="22" xfId="1" applyNumberFormat="1" applyFont="1" applyFill="1" applyBorder="1" applyAlignment="1">
      <alignment horizontal="center" vertical="center"/>
    </xf>
    <xf numFmtId="176" fontId="3" fillId="5" borderId="15" xfId="1" applyNumberFormat="1" applyFont="1" applyFill="1" applyBorder="1" applyAlignment="1">
      <alignment horizontal="center" vertical="center"/>
    </xf>
    <xf numFmtId="176" fontId="3" fillId="5" borderId="25" xfId="1" applyNumberFormat="1" applyFont="1" applyFill="1" applyBorder="1" applyAlignment="1">
      <alignment horizontal="center" vertical="center"/>
    </xf>
    <xf numFmtId="176" fontId="13" fillId="5" borderId="38" xfId="1" applyNumberFormat="1" applyFont="1" applyFill="1" applyBorder="1" applyAlignment="1">
      <alignment horizontal="center" vertical="center" shrinkToFit="1"/>
    </xf>
    <xf numFmtId="176" fontId="13" fillId="5" borderId="39" xfId="1" applyNumberFormat="1" applyFont="1" applyFill="1" applyBorder="1" applyAlignment="1">
      <alignment horizontal="center" vertical="center" shrinkToFit="1"/>
    </xf>
    <xf numFmtId="49" fontId="14" fillId="7" borderId="1" xfId="1" applyNumberFormat="1" applyFont="1" applyFill="1" applyBorder="1" applyAlignment="1" applyProtection="1">
      <alignment horizontal="center" vertical="center"/>
      <protection locked="0"/>
    </xf>
    <xf numFmtId="176" fontId="15" fillId="0" borderId="1" xfId="1" applyNumberFormat="1" applyFont="1" applyFill="1" applyBorder="1" applyAlignment="1">
      <alignment horizontal="center" vertical="center"/>
    </xf>
    <xf numFmtId="176" fontId="13" fillId="5" borderId="22" xfId="1" applyNumberFormat="1" applyFont="1" applyFill="1" applyBorder="1" applyAlignment="1">
      <alignment horizontal="center" vertical="center"/>
    </xf>
    <xf numFmtId="176" fontId="13" fillId="5" borderId="24" xfId="1" applyNumberFormat="1" applyFont="1" applyFill="1" applyBorder="1" applyAlignment="1">
      <alignment horizontal="center" vertical="center"/>
    </xf>
    <xf numFmtId="176" fontId="14" fillId="5" borderId="24" xfId="1" applyNumberFormat="1" applyFont="1" applyFill="1" applyBorder="1" applyAlignment="1">
      <alignment horizontal="center" vertical="center"/>
    </xf>
    <xf numFmtId="176" fontId="14" fillId="0" borderId="24" xfId="1" applyNumberFormat="1" applyFont="1" applyFill="1" applyBorder="1" applyAlignment="1">
      <alignment horizontal="center" vertical="center"/>
    </xf>
    <xf numFmtId="176" fontId="14" fillId="0" borderId="24" xfId="1" applyNumberFormat="1" applyFont="1" applyFill="1" applyBorder="1" applyAlignment="1">
      <alignment horizontal="center" vertical="center" wrapText="1"/>
    </xf>
    <xf numFmtId="176" fontId="14" fillId="0" borderId="15" xfId="1" applyNumberFormat="1" applyFont="1" applyFill="1" applyBorder="1" applyAlignment="1">
      <alignment horizontal="center" vertical="center" wrapText="1"/>
    </xf>
    <xf numFmtId="176" fontId="13" fillId="8" borderId="40" xfId="1" applyNumberFormat="1" applyFont="1" applyFill="1" applyBorder="1" applyAlignment="1">
      <alignment horizontal="left" vertical="center"/>
    </xf>
    <xf numFmtId="176" fontId="14" fillId="8" borderId="36" xfId="1" applyNumberFormat="1" applyFont="1" applyFill="1" applyBorder="1" applyAlignment="1">
      <alignment horizontal="left" vertical="center" wrapText="1"/>
    </xf>
    <xf numFmtId="176" fontId="13" fillId="8" borderId="41" xfId="1" applyNumberFormat="1" applyFont="1" applyFill="1" applyBorder="1" applyAlignment="1">
      <alignment horizontal="left" vertical="center" wrapText="1"/>
    </xf>
    <xf numFmtId="176" fontId="13" fillId="5" borderId="15" xfId="1" applyNumberFormat="1" applyFont="1" applyFill="1" applyBorder="1" applyAlignment="1">
      <alignment horizontal="left" vertical="center"/>
    </xf>
    <xf numFmtId="176" fontId="13" fillId="5" borderId="15" xfId="1" applyNumberFormat="1" applyFont="1" applyFill="1" applyBorder="1" applyAlignment="1">
      <alignment horizontal="left" vertical="center" wrapText="1"/>
    </xf>
    <xf numFmtId="176" fontId="13" fillId="5" borderId="25" xfId="1" applyNumberFormat="1" applyFont="1" applyFill="1" applyBorder="1" applyAlignment="1">
      <alignment horizontal="left" vertical="center" wrapText="1"/>
    </xf>
    <xf numFmtId="176" fontId="3" fillId="5" borderId="16" xfId="1" applyNumberFormat="1" applyFont="1" applyFill="1" applyBorder="1" applyAlignment="1">
      <alignment horizontal="center" vertical="center" shrinkToFit="1"/>
    </xf>
    <xf numFmtId="176" fontId="3" fillId="5" borderId="5" xfId="1" applyNumberFormat="1" applyFont="1" applyFill="1" applyBorder="1" applyAlignment="1">
      <alignment horizontal="center" vertical="center" shrinkToFit="1"/>
    </xf>
    <xf numFmtId="176" fontId="3" fillId="5" borderId="17" xfId="1" applyNumberFormat="1" applyFont="1" applyFill="1" applyBorder="1" applyAlignment="1">
      <alignment horizontal="center" vertical="center"/>
    </xf>
    <xf numFmtId="176" fontId="3" fillId="5" borderId="26" xfId="1" applyNumberFormat="1" applyFont="1" applyFill="1" applyBorder="1" applyAlignment="1">
      <alignment horizontal="center" vertical="center"/>
    </xf>
    <xf numFmtId="176" fontId="13" fillId="5" borderId="42" xfId="1" applyNumberFormat="1" applyFont="1" applyFill="1" applyBorder="1" applyAlignment="1">
      <alignment horizontal="center" vertical="center" shrinkToFit="1"/>
    </xf>
    <xf numFmtId="176" fontId="3" fillId="3" borderId="43" xfId="1" applyNumberFormat="1" applyFont="1" applyFill="1" applyBorder="1" applyAlignment="1">
      <alignment horizontal="center" vertical="center" shrinkToFit="1"/>
    </xf>
    <xf numFmtId="176" fontId="3" fillId="5" borderId="42" xfId="1" applyNumberFormat="1" applyFont="1" applyFill="1" applyBorder="1" applyAlignment="1">
      <alignment horizontal="center" vertical="center"/>
    </xf>
    <xf numFmtId="176" fontId="3" fillId="5" borderId="43" xfId="1" applyNumberFormat="1" applyFont="1" applyFill="1" applyBorder="1" applyAlignment="1">
      <alignment horizontal="center" vertical="center" shrinkToFit="1"/>
    </xf>
    <xf numFmtId="49" fontId="14" fillId="7" borderId="6" xfId="1" applyNumberFormat="1" applyFont="1" applyFill="1" applyBorder="1" applyAlignment="1" applyProtection="1">
      <alignment horizontal="center" vertical="center"/>
      <protection locked="0"/>
    </xf>
    <xf numFmtId="176" fontId="15" fillId="0" borderId="6" xfId="1" applyNumberFormat="1" applyFont="1" applyFill="1" applyBorder="1" applyAlignment="1">
      <alignment horizontal="center" vertical="center"/>
    </xf>
    <xf numFmtId="176" fontId="13" fillId="5" borderId="26" xfId="1" applyNumberFormat="1" applyFont="1" applyFill="1" applyBorder="1" applyAlignment="1">
      <alignment horizontal="center" vertical="center"/>
    </xf>
    <xf numFmtId="176" fontId="13" fillId="5" borderId="6" xfId="1" applyNumberFormat="1" applyFont="1" applyFill="1" applyBorder="1" applyAlignment="1">
      <alignment horizontal="center" vertical="center"/>
    </xf>
    <xf numFmtId="176" fontId="14" fillId="5" borderId="6" xfId="1" applyNumberFormat="1" applyFont="1" applyFill="1" applyBorder="1" applyAlignment="1">
      <alignment horizontal="center" vertical="center"/>
    </xf>
    <xf numFmtId="176" fontId="14" fillId="0" borderId="6" xfId="1" applyNumberFormat="1" applyFont="1" applyFill="1" applyBorder="1" applyAlignment="1">
      <alignment horizontal="center" vertical="center"/>
    </xf>
    <xf numFmtId="176" fontId="14" fillId="0" borderId="6" xfId="1" applyNumberFormat="1" applyFont="1" applyFill="1" applyBorder="1" applyAlignment="1">
      <alignment horizontal="center" vertical="center" wrapText="1"/>
    </xf>
    <xf numFmtId="176" fontId="13" fillId="5" borderId="5" xfId="1" applyNumberFormat="1" applyFont="1" applyFill="1" applyBorder="1" applyAlignment="1">
      <alignment horizontal="left" vertical="center" wrapText="1"/>
    </xf>
    <xf numFmtId="176" fontId="13" fillId="5" borderId="5" xfId="1" applyNumberFormat="1" applyFont="1" applyFill="1" applyBorder="1" applyAlignment="1">
      <alignment horizontal="left" vertical="center"/>
    </xf>
    <xf numFmtId="176" fontId="13" fillId="5" borderId="1" xfId="1" applyNumberFormat="1" applyFont="1" applyFill="1" applyBorder="1" applyAlignment="1">
      <alignment horizontal="left" vertical="center" wrapText="1"/>
    </xf>
    <xf numFmtId="176" fontId="13" fillId="8" borderId="7" xfId="1" applyNumberFormat="1" applyFont="1" applyFill="1" applyBorder="1" applyAlignment="1">
      <alignment horizontal="left" vertical="center"/>
    </xf>
    <xf numFmtId="176" fontId="14" fillId="8" borderId="8" xfId="1" applyNumberFormat="1" applyFont="1" applyFill="1" applyBorder="1" applyAlignment="1">
      <alignment horizontal="left" vertical="center" wrapText="1"/>
    </xf>
    <xf numFmtId="176" fontId="13" fillId="8" borderId="0" xfId="1" applyNumberFormat="1" applyFont="1" applyFill="1" applyBorder="1" applyAlignment="1">
      <alignment horizontal="left" vertical="center" wrapText="1"/>
    </xf>
    <xf numFmtId="176" fontId="13" fillId="5" borderId="17" xfId="1" applyNumberFormat="1" applyFont="1" applyFill="1" applyBorder="1" applyAlignment="1">
      <alignment horizontal="left" vertical="center" wrapText="1"/>
    </xf>
    <xf numFmtId="176" fontId="16" fillId="0" borderId="0" xfId="1" applyNumberFormat="1" applyFont="1" applyAlignment="1">
      <alignment vertical="center"/>
    </xf>
    <xf numFmtId="176" fontId="13" fillId="5" borderId="26" xfId="1" applyNumberFormat="1" applyFont="1" applyFill="1" applyBorder="1" applyAlignment="1">
      <alignment horizontal="center" vertical="center" shrinkToFit="1"/>
    </xf>
    <xf numFmtId="176" fontId="3" fillId="3" borderId="44" xfId="1" applyNumberFormat="1" applyFont="1" applyFill="1" applyBorder="1" applyAlignment="1">
      <alignment horizontal="center" vertical="center" shrinkToFit="1"/>
    </xf>
    <xf numFmtId="176" fontId="3" fillId="5" borderId="44" xfId="1" applyNumberFormat="1" applyFont="1" applyFill="1" applyBorder="1" applyAlignment="1">
      <alignment horizontal="center" vertical="center" shrinkToFit="1"/>
    </xf>
    <xf numFmtId="176" fontId="13" fillId="5" borderId="10" xfId="1" applyNumberFormat="1" applyFont="1" applyFill="1" applyBorder="1" applyAlignment="1">
      <alignment vertical="center"/>
    </xf>
    <xf numFmtId="176" fontId="13" fillId="5" borderId="10" xfId="1" applyNumberFormat="1" applyFont="1" applyFill="1" applyBorder="1" applyAlignment="1">
      <alignment horizontal="left" vertical="center" wrapText="1"/>
    </xf>
    <xf numFmtId="177" fontId="14" fillId="8" borderId="2" xfId="1" applyNumberFormat="1" applyFont="1" applyFill="1" applyBorder="1" applyAlignment="1">
      <alignment horizontal="center" vertical="center" wrapText="1"/>
    </xf>
    <xf numFmtId="176" fontId="17" fillId="8" borderId="1" xfId="1" applyNumberFormat="1" applyFont="1" applyFill="1" applyBorder="1" applyAlignment="1">
      <alignment horizontal="left" vertical="center" wrapText="1"/>
    </xf>
    <xf numFmtId="177" fontId="3" fillId="8" borderId="43" xfId="1" applyNumberFormat="1" applyFont="1" applyFill="1" applyBorder="1" applyAlignment="1">
      <alignment horizontal="center" vertical="center" wrapText="1"/>
    </xf>
    <xf numFmtId="49" fontId="14" fillId="7" borderId="10" xfId="1" applyNumberFormat="1" applyFont="1" applyFill="1" applyBorder="1" applyAlignment="1" applyProtection="1">
      <alignment horizontal="center" vertical="center"/>
      <protection locked="0"/>
    </xf>
    <xf numFmtId="176" fontId="14" fillId="8" borderId="7" xfId="1" applyNumberFormat="1" applyFont="1" applyFill="1" applyBorder="1" applyAlignment="1">
      <alignment horizontal="center" vertical="center" wrapText="1"/>
    </xf>
    <xf numFmtId="176" fontId="17" fillId="8" borderId="6" xfId="1" applyNumberFormat="1" applyFont="1" applyFill="1" applyBorder="1" applyAlignment="1">
      <alignment horizontal="left" vertical="center" wrapText="1"/>
    </xf>
    <xf numFmtId="14" fontId="14" fillId="8" borderId="44" xfId="1" applyNumberFormat="1" applyFont="1" applyFill="1" applyBorder="1" applyAlignment="1">
      <alignment horizontal="left" vertical="center" wrapText="1"/>
    </xf>
    <xf numFmtId="176" fontId="3" fillId="5" borderId="1" xfId="1" applyNumberFormat="1" applyFont="1" applyFill="1" applyBorder="1" applyAlignment="1">
      <alignment horizontal="center" vertical="center"/>
    </xf>
    <xf numFmtId="176" fontId="15" fillId="0" borderId="0" xfId="1" applyNumberFormat="1" applyFont="1" applyFill="1" applyBorder="1" applyAlignment="1">
      <alignment vertical="center"/>
    </xf>
    <xf numFmtId="176" fontId="3" fillId="5" borderId="6" xfId="1" applyNumberFormat="1" applyFont="1" applyFill="1" applyBorder="1" applyAlignment="1">
      <alignment horizontal="center" vertical="center"/>
    </xf>
    <xf numFmtId="176" fontId="13" fillId="5" borderId="10" xfId="1" applyNumberFormat="1" applyFont="1" applyFill="1" applyBorder="1" applyAlignment="1">
      <alignment horizontal="center" vertical="center"/>
    </xf>
    <xf numFmtId="176" fontId="13" fillId="8" borderId="11" xfId="1" applyNumberFormat="1" applyFont="1" applyFill="1" applyBorder="1" applyAlignment="1">
      <alignment vertical="center" wrapText="1"/>
    </xf>
    <xf numFmtId="176" fontId="13" fillId="8" borderId="10" xfId="1" applyNumberFormat="1" applyFont="1" applyFill="1" applyBorder="1" applyAlignment="1">
      <alignment vertical="center" wrapText="1"/>
    </xf>
    <xf numFmtId="176" fontId="14" fillId="0" borderId="10" xfId="1" applyNumberFormat="1" applyFont="1" applyFill="1" applyBorder="1" applyAlignment="1">
      <alignment horizontal="center" vertical="center"/>
    </xf>
    <xf numFmtId="176" fontId="14" fillId="0" borderId="10" xfId="1" applyNumberFormat="1" applyFont="1" applyFill="1" applyBorder="1" applyAlignment="1">
      <alignment horizontal="center" vertical="center" wrapText="1"/>
    </xf>
    <xf numFmtId="176" fontId="17" fillId="8" borderId="10" xfId="1" applyNumberFormat="1" applyFont="1" applyFill="1" applyBorder="1" applyAlignment="1">
      <alignment horizontal="left" vertical="center" wrapText="1"/>
    </xf>
    <xf numFmtId="176" fontId="13" fillId="8" borderId="11" xfId="1" applyNumberFormat="1" applyFont="1" applyFill="1" applyBorder="1" applyAlignment="1">
      <alignment horizontal="left" vertical="center"/>
    </xf>
    <xf numFmtId="176" fontId="14" fillId="8" borderId="13" xfId="1" applyNumberFormat="1" applyFont="1" applyFill="1" applyBorder="1" applyAlignment="1">
      <alignment horizontal="left" vertical="center" wrapText="1"/>
    </xf>
    <xf numFmtId="176" fontId="13" fillId="8" borderId="12" xfId="1" applyNumberFormat="1" applyFont="1" applyFill="1" applyBorder="1" applyAlignment="1">
      <alignment horizontal="left" vertical="center" wrapText="1"/>
    </xf>
    <xf numFmtId="14" fontId="14" fillId="8" borderId="45" xfId="1" applyNumberFormat="1" applyFont="1" applyFill="1" applyBorder="1" applyAlignment="1">
      <alignment horizontal="left" vertical="center" wrapText="1"/>
    </xf>
    <xf numFmtId="176" fontId="3" fillId="5" borderId="10" xfId="1" applyNumberFormat="1" applyFont="1" applyFill="1" applyBorder="1" applyAlignment="1">
      <alignment horizontal="center" vertical="center"/>
    </xf>
    <xf numFmtId="176" fontId="3" fillId="5" borderId="46" xfId="1" applyNumberFormat="1" applyFont="1" applyFill="1" applyBorder="1" applyAlignment="1">
      <alignment horizontal="center" vertical="center"/>
    </xf>
    <xf numFmtId="176" fontId="13" fillId="5" borderId="46" xfId="1" applyNumberFormat="1" applyFont="1" applyFill="1" applyBorder="1" applyAlignment="1">
      <alignment horizontal="center" vertical="center" shrinkToFit="1"/>
    </xf>
    <xf numFmtId="176" fontId="3" fillId="3" borderId="47" xfId="1" applyNumberFormat="1" applyFont="1" applyFill="1" applyBorder="1" applyAlignment="1">
      <alignment horizontal="center" vertical="center" shrinkToFit="1"/>
    </xf>
    <xf numFmtId="176" fontId="3" fillId="5" borderId="47" xfId="1" applyNumberFormat="1" applyFont="1" applyFill="1" applyBorder="1" applyAlignment="1">
      <alignment horizontal="center" vertical="center" shrinkToFit="1"/>
    </xf>
    <xf numFmtId="176" fontId="14" fillId="0" borderId="1" xfId="1" applyNumberFormat="1" applyFont="1" applyFill="1" applyBorder="1" applyAlignment="1">
      <alignment horizontal="center" vertical="center"/>
    </xf>
    <xf numFmtId="176" fontId="14" fillId="7" borderId="42" xfId="1" applyNumberFormat="1" applyFont="1" applyFill="1" applyBorder="1" applyAlignment="1">
      <alignment horizontal="center" vertical="center"/>
    </xf>
    <xf numFmtId="176" fontId="14" fillId="7" borderId="1" xfId="1" applyNumberFormat="1" applyFont="1" applyFill="1" applyBorder="1" applyAlignment="1">
      <alignment horizontal="center" vertical="center"/>
    </xf>
    <xf numFmtId="178" fontId="14" fillId="7" borderId="43" xfId="1" applyNumberFormat="1" applyFont="1" applyFill="1" applyBorder="1" applyAlignment="1">
      <alignment horizontal="center" vertical="center"/>
    </xf>
    <xf numFmtId="176" fontId="3" fillId="5" borderId="16" xfId="1" applyNumberFormat="1" applyFont="1" applyFill="1" applyBorder="1" applyAlignment="1">
      <alignment horizontal="center" vertical="center" wrapText="1" shrinkToFit="1"/>
    </xf>
    <xf numFmtId="176" fontId="3" fillId="7" borderId="5" xfId="1" applyNumberFormat="1" applyFont="1" applyFill="1" applyBorder="1" applyAlignment="1">
      <alignment horizontal="center" vertical="center"/>
    </xf>
    <xf numFmtId="176" fontId="3" fillId="5" borderId="17" xfId="1" applyNumberFormat="1" applyFont="1" applyFill="1" applyBorder="1" applyAlignment="1">
      <alignment horizontal="center" vertical="center" shrinkToFit="1"/>
    </xf>
    <xf numFmtId="176" fontId="14" fillId="0" borderId="16" xfId="1" applyNumberFormat="1" applyFont="1" applyFill="1" applyBorder="1" applyAlignment="1">
      <alignment horizontal="center" vertical="center"/>
    </xf>
    <xf numFmtId="179" fontId="14" fillId="0" borderId="17" xfId="2" applyNumberFormat="1" applyFont="1" applyFill="1" applyBorder="1" applyAlignment="1">
      <alignment horizontal="center" vertical="center"/>
    </xf>
    <xf numFmtId="3" fontId="14" fillId="0" borderId="16" xfId="1" applyNumberFormat="1" applyFont="1" applyFill="1" applyBorder="1" applyAlignment="1">
      <alignment horizontal="center" vertical="center"/>
    </xf>
    <xf numFmtId="0" fontId="14" fillId="0" borderId="17" xfId="2" applyNumberFormat="1" applyFont="1" applyFill="1" applyBorder="1" applyAlignment="1">
      <alignment horizontal="center" vertical="center"/>
    </xf>
    <xf numFmtId="178" fontId="14" fillId="7" borderId="16" xfId="1" applyNumberFormat="1" applyFont="1" applyFill="1" applyBorder="1" applyAlignment="1">
      <alignment horizontal="center" vertical="center"/>
    </xf>
    <xf numFmtId="9" fontId="14" fillId="0" borderId="17" xfId="2" applyFont="1" applyFill="1" applyBorder="1" applyAlignment="1">
      <alignment horizontal="center" vertical="center"/>
    </xf>
    <xf numFmtId="177" fontId="14" fillId="8" borderId="43" xfId="1" applyNumberFormat="1" applyFont="1" applyFill="1" applyBorder="1" applyAlignment="1">
      <alignment horizontal="center" vertical="center" wrapText="1"/>
    </xf>
    <xf numFmtId="176" fontId="14" fillId="7" borderId="26" xfId="1" applyNumberFormat="1" applyFont="1" applyFill="1" applyBorder="1" applyAlignment="1">
      <alignment horizontal="center" vertical="center"/>
    </xf>
    <xf numFmtId="176" fontId="14" fillId="7" borderId="6" xfId="1" applyNumberFormat="1" applyFont="1" applyFill="1" applyBorder="1" applyAlignment="1">
      <alignment horizontal="center" vertical="center"/>
    </xf>
    <xf numFmtId="178" fontId="14" fillId="7" borderId="44" xfId="1" applyNumberFormat="1" applyFont="1" applyFill="1" applyBorder="1" applyAlignment="1">
      <alignment horizontal="center" vertical="center"/>
    </xf>
    <xf numFmtId="176" fontId="14" fillId="8" borderId="6" xfId="1" applyNumberFormat="1" applyFont="1" applyFill="1" applyBorder="1" applyAlignment="1">
      <alignment horizontal="center" vertical="center" wrapText="1"/>
    </xf>
    <xf numFmtId="176" fontId="18" fillId="0" borderId="0" xfId="1" applyNumberFormat="1" applyFont="1" applyFill="1" applyAlignment="1">
      <alignment vertical="center"/>
    </xf>
    <xf numFmtId="176" fontId="13" fillId="5" borderId="27" xfId="1" applyNumberFormat="1" applyFont="1" applyFill="1" applyBorder="1" applyAlignment="1">
      <alignment horizontal="center" vertical="center"/>
    </xf>
    <xf numFmtId="176" fontId="13" fillId="5" borderId="29" xfId="1" applyNumberFormat="1" applyFont="1" applyFill="1" applyBorder="1" applyAlignment="1">
      <alignment horizontal="center" vertical="center"/>
    </xf>
    <xf numFmtId="176" fontId="14" fillId="7" borderId="27" xfId="1" applyNumberFormat="1" applyFont="1" applyFill="1" applyBorder="1" applyAlignment="1">
      <alignment horizontal="center" vertical="center"/>
    </xf>
    <xf numFmtId="176" fontId="14" fillId="7" borderId="29" xfId="1" applyNumberFormat="1" applyFont="1" applyFill="1" applyBorder="1" applyAlignment="1">
      <alignment horizontal="center" vertical="center"/>
    </xf>
    <xf numFmtId="178" fontId="14" fillId="7" borderId="45" xfId="1" applyNumberFormat="1" applyFont="1" applyFill="1" applyBorder="1" applyAlignment="1">
      <alignment horizontal="center" vertical="center"/>
    </xf>
    <xf numFmtId="176" fontId="3" fillId="5" borderId="1" xfId="1" applyNumberFormat="1" applyFont="1" applyFill="1" applyBorder="1" applyAlignment="1">
      <alignment horizontal="center" vertical="center" shrinkToFit="1"/>
    </xf>
    <xf numFmtId="176" fontId="3" fillId="5" borderId="6" xfId="1" applyNumberFormat="1" applyFont="1" applyFill="1" applyBorder="1" applyAlignment="1">
      <alignment horizontal="center" vertical="center" shrinkToFit="1"/>
    </xf>
    <xf numFmtId="176" fontId="3" fillId="5" borderId="10" xfId="1" applyNumberFormat="1" applyFont="1" applyFill="1" applyBorder="1" applyAlignment="1">
      <alignment horizontal="center" vertical="center" shrinkToFit="1"/>
    </xf>
    <xf numFmtId="0" fontId="14" fillId="0" borderId="1" xfId="1" applyNumberFormat="1" applyFont="1" applyFill="1" applyBorder="1" applyAlignment="1">
      <alignment horizontal="center" vertical="center"/>
    </xf>
    <xf numFmtId="176" fontId="3" fillId="5" borderId="16" xfId="1" applyNumberFormat="1" applyFont="1" applyFill="1" applyBorder="1" applyAlignment="1">
      <alignment horizontal="center" vertical="center"/>
    </xf>
    <xf numFmtId="0" fontId="14" fillId="0" borderId="6" xfId="1" applyNumberFormat="1" applyFont="1" applyFill="1" applyBorder="1" applyAlignment="1">
      <alignment horizontal="center" vertical="center"/>
    </xf>
    <xf numFmtId="0" fontId="14" fillId="0" borderId="10" xfId="1" applyNumberFormat="1" applyFont="1" applyFill="1" applyBorder="1" applyAlignment="1">
      <alignment horizontal="center" vertical="center"/>
    </xf>
    <xf numFmtId="176" fontId="15" fillId="0" borderId="10" xfId="1" applyNumberFormat="1" applyFont="1" applyFill="1" applyBorder="1" applyAlignment="1">
      <alignment horizontal="center" vertical="center"/>
    </xf>
    <xf numFmtId="176" fontId="13" fillId="5" borderId="1" xfId="1" applyNumberFormat="1" applyFont="1" applyFill="1" applyBorder="1" applyAlignment="1">
      <alignment horizontal="center" vertical="center"/>
    </xf>
    <xf numFmtId="176" fontId="13" fillId="8" borderId="7" xfId="1" applyNumberFormat="1" applyFont="1" applyFill="1" applyBorder="1" applyAlignment="1">
      <alignment vertical="center" wrapText="1"/>
    </xf>
    <xf numFmtId="176" fontId="13" fillId="8" borderId="6" xfId="1" applyNumberFormat="1" applyFont="1" applyFill="1" applyBorder="1" applyAlignment="1">
      <alignment vertical="center" wrapText="1"/>
    </xf>
    <xf numFmtId="176" fontId="13" fillId="5" borderId="1" xfId="1" applyNumberFormat="1" applyFont="1" applyFill="1" applyBorder="1" applyAlignment="1">
      <alignment horizontal="left" vertical="center"/>
    </xf>
    <xf numFmtId="176" fontId="3" fillId="5" borderId="18" xfId="1" applyNumberFormat="1" applyFont="1" applyFill="1" applyBorder="1" applyAlignment="1">
      <alignment horizontal="center" vertical="center"/>
    </xf>
    <xf numFmtId="176" fontId="3" fillId="7" borderId="19" xfId="1" applyNumberFormat="1" applyFont="1" applyFill="1" applyBorder="1" applyAlignment="1">
      <alignment horizontal="center" vertical="center"/>
    </xf>
    <xf numFmtId="176" fontId="3" fillId="5" borderId="20" xfId="1" applyNumberFormat="1" applyFont="1" applyFill="1" applyBorder="1" applyAlignment="1">
      <alignment horizontal="center" vertical="center" shrinkToFit="1"/>
    </xf>
    <xf numFmtId="176" fontId="14" fillId="0" borderId="18" xfId="1" applyNumberFormat="1" applyFont="1" applyFill="1" applyBorder="1" applyAlignment="1">
      <alignment horizontal="center" vertical="center"/>
    </xf>
    <xf numFmtId="179" fontId="14" fillId="0" borderId="20" xfId="2" applyNumberFormat="1" applyFont="1" applyFill="1" applyBorder="1" applyAlignment="1">
      <alignment horizontal="center" vertical="center"/>
    </xf>
    <xf numFmtId="3" fontId="14" fillId="0" borderId="18" xfId="1" applyNumberFormat="1" applyFont="1" applyFill="1" applyBorder="1" applyAlignment="1">
      <alignment horizontal="center" vertical="center"/>
    </xf>
    <xf numFmtId="0" fontId="14" fillId="0" borderId="20" xfId="2" applyNumberFormat="1" applyFont="1" applyFill="1" applyBorder="1" applyAlignment="1">
      <alignment horizontal="center" vertical="center"/>
    </xf>
    <xf numFmtId="178" fontId="14" fillId="7" borderId="18" xfId="1" applyNumberFormat="1" applyFont="1" applyFill="1" applyBorder="1" applyAlignment="1">
      <alignment horizontal="center" vertical="center"/>
    </xf>
    <xf numFmtId="9" fontId="14" fillId="0" borderId="20" xfId="2" applyFont="1" applyFill="1" applyBorder="1" applyAlignment="1">
      <alignment horizontal="center" vertical="center"/>
    </xf>
    <xf numFmtId="176" fontId="13" fillId="8" borderId="48" xfId="1" applyNumberFormat="1" applyFont="1" applyFill="1" applyBorder="1" applyAlignment="1">
      <alignment vertical="center" wrapText="1"/>
    </xf>
    <xf numFmtId="176" fontId="13" fillId="8" borderId="29" xfId="1" applyNumberFormat="1" applyFont="1" applyFill="1" applyBorder="1" applyAlignment="1">
      <alignment vertical="center" wrapText="1"/>
    </xf>
    <xf numFmtId="176" fontId="14" fillId="0" borderId="29" xfId="1" applyNumberFormat="1" applyFont="1" applyFill="1" applyBorder="1" applyAlignment="1">
      <alignment horizontal="center" vertical="center"/>
    </xf>
    <xf numFmtId="176" fontId="14" fillId="0" borderId="29" xfId="1" applyNumberFormat="1" applyFont="1" applyFill="1" applyBorder="1" applyAlignment="1">
      <alignment horizontal="center" vertical="center" wrapText="1"/>
    </xf>
    <xf numFmtId="176" fontId="13" fillId="5" borderId="19" xfId="1" applyNumberFormat="1" applyFont="1" applyFill="1" applyBorder="1" applyAlignment="1">
      <alignment horizontal="left" vertical="center" wrapText="1"/>
    </xf>
    <xf numFmtId="176" fontId="13" fillId="5" borderId="19" xfId="1" applyNumberFormat="1" applyFont="1" applyFill="1" applyBorder="1" applyAlignment="1">
      <alignment horizontal="left" vertical="center"/>
    </xf>
    <xf numFmtId="176" fontId="17" fillId="8" borderId="29" xfId="1" applyNumberFormat="1" applyFont="1" applyFill="1" applyBorder="1" applyAlignment="1">
      <alignment horizontal="left" vertical="center" wrapText="1"/>
    </xf>
    <xf numFmtId="176" fontId="13" fillId="8" borderId="48" xfId="1" applyNumberFormat="1" applyFont="1" applyFill="1" applyBorder="1" applyAlignment="1">
      <alignment horizontal="left" vertical="center"/>
    </xf>
    <xf numFmtId="176" fontId="14" fillId="8" borderId="49" xfId="1" applyNumberFormat="1" applyFont="1" applyFill="1" applyBorder="1" applyAlignment="1">
      <alignment horizontal="left" vertical="center" wrapText="1"/>
    </xf>
    <xf numFmtId="176" fontId="13" fillId="8" borderId="50" xfId="1" applyNumberFormat="1" applyFont="1" applyFill="1" applyBorder="1" applyAlignment="1">
      <alignment horizontal="left" vertical="center" wrapText="1"/>
    </xf>
    <xf numFmtId="176" fontId="14" fillId="0" borderId="0" xfId="1" applyNumberFormat="1" applyFont="1" applyFill="1" applyBorder="1" applyAlignment="1">
      <alignment vertical="center"/>
    </xf>
    <xf numFmtId="176" fontId="3" fillId="0" borderId="0" xfId="1" applyNumberFormat="1" applyFont="1" applyAlignment="1">
      <alignment horizontal="center" vertical="center"/>
    </xf>
  </cellXfs>
  <cellStyles count="4">
    <cellStyle name="標準" xfId="0" builtinId="0"/>
    <cellStyle name="標準 2" xfId="1"/>
    <cellStyle name="パーセント" xfId="2" builtinId="5"/>
    <cellStyle name="桁区切り" xfId="3" builtinId="6"/>
  </cellStyles>
  <tableStyles count="0" defaultTableStyle="TableStyleMedium2" defaultPivotStyle="PivotStyleLight16"/>
  <colors>
    <mruColors>
      <color rgb="FF1600FF"/>
      <color rgb="FFC0DCF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66</xdr:col>
      <xdr:colOff>59690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4575790" y="17145"/>
          <a:ext cx="1330325"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（案）</a:t>
          </a:r>
          <a:endParaRPr kumimoji="1" lang="en-US" altLang="ja-JP" sz="3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53</xdr:col>
      <xdr:colOff>38100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2658725" y="17145"/>
          <a:ext cx="4504690"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67</xdr:col>
      <xdr:colOff>38100</xdr:colOff>
      <xdr:row>0</xdr:row>
      <xdr:rowOff>17145</xdr:rowOff>
    </xdr:from>
    <xdr:to xmlns:xdr="http://schemas.openxmlformats.org/drawingml/2006/spreadsheetDrawing">
      <xdr:col>86</xdr:col>
      <xdr:colOff>18415</xdr:colOff>
      <xdr:row>4</xdr:row>
      <xdr:rowOff>52070</xdr:rowOff>
    </xdr:to>
    <xdr:sp macro="" textlink="">
      <xdr:nvSpPr>
        <xdr:cNvPr id="2" name="テキスト ボックス 1"/>
        <xdr:cNvSpPr txBox="1"/>
      </xdr:nvSpPr>
      <xdr:spPr>
        <a:xfrm>
          <a:off x="15992475" y="17145"/>
          <a:ext cx="4504690" cy="749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BT90"/>
  <sheetViews>
    <sheetView topLeftCell="A55" zoomScale="84" zoomScaleNormal="84" zoomScaleSheetLayoutView="70" workbookViewId="0">
      <selection activeCell="AM80" sqref="AM80"/>
    </sheetView>
  </sheetViews>
  <sheetFormatPr defaultColWidth="3" defaultRowHeight="14.25" customHeight="1"/>
  <cols>
    <col min="1" max="39" width="3" style="1"/>
    <col min="40" max="51" width="2.375" style="1" customWidth="1"/>
    <col min="52" max="16384" width="3" style="1"/>
  </cols>
  <sheetData>
    <row r="2" spans="2:72" ht="17.25">
      <c r="B2" s="2" t="s">
        <v>72</v>
      </c>
      <c r="C2" s="2"/>
      <c r="D2" s="2"/>
      <c r="E2" s="2"/>
      <c r="F2" s="2"/>
      <c r="G2" s="2"/>
      <c r="H2" s="2"/>
      <c r="I2" s="2"/>
      <c r="J2" s="2"/>
      <c r="K2" s="2"/>
      <c r="L2" s="2"/>
      <c r="M2" s="2"/>
      <c r="N2" s="2"/>
      <c r="O2" s="2"/>
      <c r="P2" s="2"/>
      <c r="Q2" s="2"/>
      <c r="R2" s="2"/>
      <c r="S2" s="2"/>
      <c r="T2" s="2"/>
      <c r="U2" s="2"/>
      <c r="V2" s="2"/>
      <c r="W2" s="2"/>
      <c r="AB2" s="10"/>
      <c r="AK2" s="54"/>
      <c r="AL2" s="54"/>
      <c r="AM2" s="54"/>
      <c r="AN2" s="54"/>
      <c r="AO2" s="54" t="s">
        <v>0</v>
      </c>
      <c r="AP2" s="54"/>
      <c r="AQ2" s="54"/>
      <c r="AR2" s="54" t="s">
        <v>4</v>
      </c>
      <c r="AS2" s="54"/>
      <c r="AT2" s="54"/>
      <c r="AU2" s="54" t="s">
        <v>7</v>
      </c>
    </row>
    <row r="3" spans="2:72" ht="5.25" customHeight="1">
      <c r="AB3" s="10"/>
    </row>
    <row r="4" spans="2:72" ht="18" customHeight="1">
      <c r="B4" s="2" t="s">
        <v>10</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9</v>
      </c>
      <c r="C6" s="12"/>
      <c r="D6" s="12"/>
      <c r="E6" s="12"/>
      <c r="F6" s="12"/>
      <c r="G6" s="32"/>
      <c r="H6" s="3"/>
      <c r="I6" s="12"/>
      <c r="J6" s="12"/>
      <c r="K6" s="12"/>
      <c r="L6" s="12"/>
      <c r="M6" s="12"/>
      <c r="N6" s="12"/>
      <c r="O6" s="12"/>
      <c r="P6" s="12"/>
      <c r="Q6" s="12"/>
      <c r="R6" s="12"/>
      <c r="S6" s="12"/>
      <c r="T6" s="12"/>
      <c r="U6" s="12"/>
      <c r="V6" s="12"/>
      <c r="W6" s="32"/>
      <c r="Y6" s="1" t="s">
        <v>15</v>
      </c>
      <c r="AA6" s="10"/>
    </row>
    <row r="7" spans="2:72" ht="17.25" customHeight="1">
      <c r="B7" s="4" t="s">
        <v>12</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8</v>
      </c>
      <c r="C8" s="14"/>
      <c r="D8" s="14"/>
      <c r="E8" s="14"/>
      <c r="F8" s="14"/>
      <c r="G8" s="34"/>
      <c r="H8" s="5"/>
      <c r="I8" s="14"/>
      <c r="J8" s="14"/>
      <c r="K8" s="14"/>
      <c r="L8" s="14"/>
      <c r="M8" s="14"/>
      <c r="N8" s="14"/>
      <c r="O8" s="14"/>
      <c r="P8" s="14"/>
      <c r="Q8" s="14"/>
      <c r="R8" s="14"/>
      <c r="S8" s="14"/>
      <c r="T8" s="14"/>
      <c r="U8" s="14"/>
      <c r="V8" s="14"/>
      <c r="W8" s="34"/>
      <c r="Y8" s="10" t="s">
        <v>18</v>
      </c>
      <c r="AA8" s="10"/>
      <c r="AT8" s="10"/>
    </row>
    <row r="9" spans="2:72" ht="17.25" customHeight="1">
      <c r="B9" s="5" t="s">
        <v>20</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24</v>
      </c>
      <c r="C10" s="15"/>
      <c r="D10" s="15"/>
      <c r="E10" s="15"/>
      <c r="F10" s="15"/>
      <c r="G10" s="35"/>
      <c r="H10" s="6"/>
      <c r="I10" s="15"/>
      <c r="J10" s="15"/>
      <c r="K10" s="15"/>
      <c r="L10" s="15"/>
      <c r="M10" s="15"/>
      <c r="N10" s="15"/>
      <c r="O10" s="15"/>
      <c r="P10" s="15"/>
      <c r="Q10" s="15"/>
      <c r="R10" s="15"/>
      <c r="S10" s="15"/>
      <c r="T10" s="15"/>
      <c r="U10" s="15"/>
      <c r="V10" s="15"/>
      <c r="W10" s="35"/>
      <c r="Y10" s="42"/>
      <c r="Z10" s="15" t="s">
        <v>26</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27</v>
      </c>
      <c r="C11" s="12"/>
      <c r="D11" s="12"/>
      <c r="E11" s="12"/>
      <c r="F11" s="12"/>
      <c r="G11" s="32"/>
      <c r="H11" s="3" t="s">
        <v>30</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79</v>
      </c>
      <c r="AE13" s="43"/>
    </row>
    <row r="14" spans="2:72" ht="13.5" customHeight="1">
      <c r="B14" s="7"/>
      <c r="AE14" s="43"/>
    </row>
    <row r="15" spans="2:72" ht="13.5" customHeight="1">
      <c r="B15" s="7"/>
      <c r="C15" s="16" t="s">
        <v>19</v>
      </c>
      <c r="D15" s="27"/>
      <c r="E15" s="27"/>
      <c r="F15" s="27"/>
      <c r="G15" s="27"/>
      <c r="H15" s="27"/>
      <c r="I15" s="27"/>
      <c r="J15" s="27"/>
      <c r="K15" s="27"/>
      <c r="L15" s="27"/>
      <c r="M15" s="27"/>
      <c r="N15" s="27"/>
      <c r="O15" s="27"/>
      <c r="P15" s="37"/>
      <c r="Q15" s="16" t="s">
        <v>19</v>
      </c>
      <c r="R15" s="27"/>
      <c r="S15" s="27"/>
      <c r="T15" s="27"/>
      <c r="U15" s="27"/>
      <c r="V15" s="27"/>
      <c r="W15" s="27"/>
      <c r="X15" s="27"/>
      <c r="Y15" s="27"/>
      <c r="Z15" s="27"/>
      <c r="AA15" s="27"/>
      <c r="AB15" s="27"/>
      <c r="AC15" s="27"/>
      <c r="AD15" s="37"/>
      <c r="AE15" s="16" t="s">
        <v>19</v>
      </c>
      <c r="AF15" s="27"/>
      <c r="AG15" s="27"/>
      <c r="AH15" s="27"/>
      <c r="AI15" s="27"/>
      <c r="AJ15" s="27"/>
      <c r="AK15" s="27"/>
      <c r="AL15" s="27"/>
      <c r="AM15" s="27"/>
      <c r="AN15" s="27"/>
      <c r="AO15" s="27"/>
      <c r="AP15" s="27"/>
      <c r="AQ15" s="27"/>
      <c r="AR15" s="37"/>
      <c r="AS15" s="16" t="s">
        <v>19</v>
      </c>
      <c r="AT15" s="27"/>
      <c r="AU15" s="27"/>
      <c r="AV15" s="27"/>
      <c r="AW15" s="27"/>
      <c r="AX15" s="27"/>
      <c r="AY15" s="27"/>
      <c r="AZ15" s="27"/>
      <c r="BA15" s="27"/>
      <c r="BB15" s="27"/>
      <c r="BC15" s="27"/>
      <c r="BD15" s="27"/>
      <c r="BE15" s="27"/>
      <c r="BF15" s="37"/>
      <c r="BG15" s="16" t="s">
        <v>19</v>
      </c>
      <c r="BH15" s="27"/>
      <c r="BI15" s="27"/>
      <c r="BJ15" s="27"/>
      <c r="BK15" s="27"/>
      <c r="BL15" s="27"/>
      <c r="BM15" s="27"/>
      <c r="BN15" s="27"/>
      <c r="BO15" s="27"/>
      <c r="BP15" s="27"/>
      <c r="BQ15" s="27"/>
      <c r="BR15" s="27"/>
      <c r="BS15" s="27"/>
      <c r="BT15" s="37"/>
    </row>
    <row r="16" spans="2:72" ht="13.5" customHeight="1">
      <c r="B16" s="8" t="s">
        <v>31</v>
      </c>
      <c r="C16" s="17" t="s">
        <v>42</v>
      </c>
      <c r="D16" s="17"/>
      <c r="E16" s="17"/>
      <c r="F16" s="17"/>
      <c r="G16" s="17"/>
      <c r="H16" s="17"/>
      <c r="I16" s="17"/>
      <c r="J16" s="17"/>
      <c r="K16" s="17"/>
      <c r="L16" s="17"/>
      <c r="M16" s="17"/>
      <c r="N16" s="17"/>
      <c r="O16" s="17"/>
      <c r="P16" s="17"/>
      <c r="Q16" s="17" t="s">
        <v>42</v>
      </c>
      <c r="R16" s="17"/>
      <c r="S16" s="17"/>
      <c r="T16" s="17"/>
      <c r="U16" s="17"/>
      <c r="V16" s="17"/>
      <c r="W16" s="17"/>
      <c r="X16" s="17"/>
      <c r="Y16" s="17"/>
      <c r="Z16" s="17"/>
      <c r="AA16" s="17"/>
      <c r="AB16" s="17"/>
      <c r="AC16" s="17"/>
      <c r="AD16" s="17"/>
      <c r="AE16" s="17" t="s">
        <v>42</v>
      </c>
      <c r="AF16" s="17"/>
      <c r="AG16" s="17"/>
      <c r="AH16" s="17"/>
      <c r="AI16" s="17"/>
      <c r="AJ16" s="17"/>
      <c r="AK16" s="17"/>
      <c r="AL16" s="17"/>
      <c r="AM16" s="17"/>
      <c r="AN16" s="17"/>
      <c r="AO16" s="17"/>
      <c r="AP16" s="17"/>
      <c r="AQ16" s="17"/>
      <c r="AR16" s="17"/>
      <c r="AS16" s="17" t="s">
        <v>42</v>
      </c>
      <c r="AT16" s="17"/>
      <c r="AU16" s="17"/>
      <c r="AV16" s="17"/>
      <c r="AW16" s="17"/>
      <c r="AX16" s="17"/>
      <c r="AY16" s="17"/>
      <c r="AZ16" s="17"/>
      <c r="BA16" s="17"/>
      <c r="BB16" s="17"/>
      <c r="BC16" s="17"/>
      <c r="BD16" s="17"/>
      <c r="BE16" s="17"/>
      <c r="BF16" s="17"/>
      <c r="BG16" s="17" t="s">
        <v>42</v>
      </c>
      <c r="BH16" s="17"/>
      <c r="BI16" s="17"/>
      <c r="BJ16" s="17"/>
      <c r="BK16" s="17"/>
      <c r="BL16" s="17"/>
      <c r="BM16" s="17"/>
      <c r="BN16" s="17"/>
      <c r="BO16" s="17"/>
      <c r="BP16" s="17"/>
      <c r="BQ16" s="17"/>
      <c r="BR16" s="17"/>
      <c r="BS16" s="17"/>
      <c r="BT16" s="17"/>
    </row>
    <row r="17" spans="2:72" ht="13.5" customHeight="1">
      <c r="B17" s="8"/>
      <c r="C17" s="16" t="s">
        <v>81</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37"/>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20" t="s">
        <v>35</v>
      </c>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55"/>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36</v>
      </c>
      <c r="C27" s="17" t="s">
        <v>42</v>
      </c>
      <c r="D27" s="17"/>
      <c r="E27" s="17"/>
      <c r="F27" s="17"/>
      <c r="G27" s="17"/>
      <c r="H27" s="17"/>
      <c r="I27" s="17"/>
      <c r="J27" s="17"/>
      <c r="K27" s="17"/>
      <c r="L27" s="17"/>
      <c r="M27" s="17"/>
      <c r="N27" s="17"/>
      <c r="O27" s="17"/>
      <c r="P27" s="17"/>
      <c r="Q27" s="17" t="s">
        <v>42</v>
      </c>
      <c r="R27" s="17"/>
      <c r="S27" s="17"/>
      <c r="T27" s="17"/>
      <c r="U27" s="17"/>
      <c r="V27" s="17"/>
      <c r="W27" s="17"/>
      <c r="X27" s="17"/>
      <c r="Y27" s="17"/>
      <c r="Z27" s="17"/>
      <c r="AA27" s="17"/>
      <c r="AB27" s="17"/>
      <c r="AC27" s="17"/>
      <c r="AD27" s="17"/>
      <c r="AE27" s="17" t="s">
        <v>42</v>
      </c>
      <c r="AF27" s="17"/>
      <c r="AG27" s="17"/>
      <c r="AH27" s="17"/>
      <c r="AI27" s="17"/>
      <c r="AJ27" s="17"/>
      <c r="AK27" s="17"/>
      <c r="AL27" s="17"/>
      <c r="AM27" s="17"/>
      <c r="AN27" s="17"/>
      <c r="AO27" s="17"/>
      <c r="AP27" s="17"/>
      <c r="AQ27" s="17"/>
      <c r="AR27" s="17"/>
      <c r="AS27" s="17" t="s">
        <v>42</v>
      </c>
      <c r="AT27" s="17"/>
      <c r="AU27" s="17"/>
      <c r="AV27" s="17"/>
      <c r="AW27" s="17"/>
      <c r="AX27" s="17"/>
      <c r="AY27" s="17"/>
      <c r="AZ27" s="17"/>
      <c r="BA27" s="17"/>
      <c r="BB27" s="17"/>
      <c r="BC27" s="17"/>
      <c r="BD27" s="17"/>
      <c r="BE27" s="17"/>
      <c r="BF27" s="17"/>
      <c r="BG27" s="17" t="s">
        <v>42</v>
      </c>
      <c r="BH27" s="17"/>
      <c r="BI27" s="17"/>
      <c r="BJ27" s="17"/>
      <c r="BK27" s="17"/>
      <c r="BL27" s="17"/>
      <c r="BM27" s="17"/>
      <c r="BN27" s="17"/>
      <c r="BO27" s="17"/>
      <c r="BP27" s="17"/>
      <c r="BQ27" s="17"/>
      <c r="BR27" s="17"/>
      <c r="BS27" s="17"/>
      <c r="BT27" s="17"/>
    </row>
    <row r="28" spans="2:72" ht="13.5" customHeight="1">
      <c r="B28" s="8"/>
      <c r="C28" s="16" t="s">
        <v>81</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37"/>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20" t="s">
        <v>35</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55"/>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39</v>
      </c>
      <c r="C38" s="17" t="s">
        <v>42</v>
      </c>
      <c r="D38" s="17"/>
      <c r="E38" s="17"/>
      <c r="F38" s="17"/>
      <c r="G38" s="17"/>
      <c r="H38" s="17"/>
      <c r="I38" s="17"/>
      <c r="J38" s="17"/>
      <c r="K38" s="17"/>
      <c r="L38" s="17"/>
      <c r="M38" s="17"/>
      <c r="N38" s="17"/>
      <c r="O38" s="17"/>
      <c r="P38" s="17"/>
      <c r="Q38" s="17" t="s">
        <v>42</v>
      </c>
      <c r="R38" s="17"/>
      <c r="S38" s="17"/>
      <c r="T38" s="17"/>
      <c r="U38" s="17"/>
      <c r="V38" s="17"/>
      <c r="W38" s="17"/>
      <c r="X38" s="17"/>
      <c r="Y38" s="17"/>
      <c r="Z38" s="17"/>
      <c r="AA38" s="17"/>
      <c r="AB38" s="17"/>
      <c r="AC38" s="17"/>
      <c r="AD38" s="17"/>
      <c r="AE38" s="17" t="s">
        <v>42</v>
      </c>
      <c r="AF38" s="17"/>
      <c r="AG38" s="17"/>
      <c r="AH38" s="17"/>
      <c r="AI38" s="17"/>
      <c r="AJ38" s="17"/>
      <c r="AK38" s="17"/>
      <c r="AL38" s="17"/>
      <c r="AM38" s="17"/>
      <c r="AN38" s="17"/>
      <c r="AO38" s="17"/>
      <c r="AP38" s="17"/>
      <c r="AQ38" s="17"/>
      <c r="AR38" s="17"/>
      <c r="AS38" s="17" t="s">
        <v>42</v>
      </c>
      <c r="AT38" s="17"/>
      <c r="AU38" s="17"/>
      <c r="AV38" s="17"/>
      <c r="AW38" s="17"/>
      <c r="AX38" s="17"/>
      <c r="AY38" s="17"/>
      <c r="AZ38" s="17"/>
      <c r="BA38" s="17"/>
      <c r="BB38" s="17"/>
      <c r="BC38" s="17"/>
      <c r="BD38" s="17"/>
      <c r="BE38" s="17"/>
      <c r="BF38" s="17"/>
      <c r="BG38" s="17" t="s">
        <v>42</v>
      </c>
      <c r="BH38" s="17"/>
      <c r="BI38" s="17"/>
      <c r="BJ38" s="17"/>
      <c r="BK38" s="17"/>
      <c r="BL38" s="17"/>
      <c r="BM38" s="17"/>
      <c r="BN38" s="17"/>
      <c r="BO38" s="17"/>
      <c r="BP38" s="17"/>
      <c r="BQ38" s="17"/>
      <c r="BR38" s="17"/>
      <c r="BS38" s="17"/>
      <c r="BT38" s="17"/>
    </row>
    <row r="39" spans="2:72" ht="13.5" customHeight="1">
      <c r="B39" s="8"/>
      <c r="C39" s="16" t="s">
        <v>81</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37"/>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20" t="s">
        <v>35</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55"/>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6</v>
      </c>
      <c r="C49" s="17" t="s">
        <v>42</v>
      </c>
      <c r="D49" s="17"/>
      <c r="E49" s="17"/>
      <c r="F49" s="17"/>
      <c r="G49" s="17"/>
      <c r="H49" s="17"/>
      <c r="I49" s="17"/>
      <c r="J49" s="17"/>
      <c r="K49" s="17"/>
      <c r="L49" s="17"/>
      <c r="M49" s="17"/>
      <c r="N49" s="17"/>
      <c r="O49" s="17"/>
      <c r="P49" s="17"/>
      <c r="Q49" s="17" t="s">
        <v>42</v>
      </c>
      <c r="R49" s="17"/>
      <c r="S49" s="17"/>
      <c r="T49" s="17"/>
      <c r="U49" s="17"/>
      <c r="V49" s="17"/>
      <c r="W49" s="17"/>
      <c r="X49" s="17"/>
      <c r="Y49" s="17"/>
      <c r="Z49" s="17"/>
      <c r="AA49" s="17"/>
      <c r="AB49" s="17"/>
      <c r="AC49" s="17"/>
      <c r="AD49" s="17"/>
      <c r="AE49" s="17" t="s">
        <v>42</v>
      </c>
      <c r="AF49" s="17"/>
      <c r="AG49" s="17"/>
      <c r="AH49" s="17"/>
      <c r="AI49" s="17"/>
      <c r="AJ49" s="17"/>
      <c r="AK49" s="17"/>
      <c r="AL49" s="17"/>
      <c r="AM49" s="17"/>
      <c r="AN49" s="17"/>
      <c r="AO49" s="17"/>
      <c r="AP49" s="17"/>
      <c r="AQ49" s="17"/>
      <c r="AR49" s="17"/>
      <c r="AS49" s="17" t="s">
        <v>42</v>
      </c>
      <c r="AT49" s="17"/>
      <c r="AU49" s="17"/>
      <c r="AV49" s="17"/>
      <c r="AW49" s="17"/>
      <c r="AX49" s="17"/>
      <c r="AY49" s="17"/>
      <c r="AZ49" s="17"/>
      <c r="BA49" s="17"/>
      <c r="BB49" s="17"/>
      <c r="BC49" s="17"/>
      <c r="BD49" s="17"/>
      <c r="BE49" s="17"/>
      <c r="BF49" s="17"/>
      <c r="BG49" s="17" t="s">
        <v>42</v>
      </c>
      <c r="BH49" s="17"/>
      <c r="BI49" s="17"/>
      <c r="BJ49" s="17"/>
      <c r="BK49" s="17"/>
      <c r="BL49" s="17"/>
      <c r="BM49" s="17"/>
      <c r="BN49" s="17"/>
      <c r="BO49" s="17"/>
      <c r="BP49" s="17"/>
      <c r="BQ49" s="17"/>
      <c r="BR49" s="17"/>
      <c r="BS49" s="17"/>
      <c r="BT49" s="17"/>
    </row>
    <row r="50" spans="2:72" ht="13.5" customHeight="1">
      <c r="B50" s="8"/>
      <c r="C50" s="16" t="s">
        <v>81</v>
      </c>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37"/>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20" t="s">
        <v>35</v>
      </c>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55"/>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9"/>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43</v>
      </c>
      <c r="AC62" s="43"/>
      <c r="AM62" s="43" t="s">
        <v>62</v>
      </c>
    </row>
    <row r="63" spans="2:72" ht="16.5" customHeight="1">
      <c r="B63" s="10"/>
      <c r="C63" s="23"/>
      <c r="D63" s="23"/>
      <c r="E63" s="23"/>
      <c r="F63" s="23"/>
      <c r="G63" s="23"/>
      <c r="H63" s="23"/>
      <c r="I63" s="23"/>
      <c r="J63" s="23" t="s">
        <v>33</v>
      </c>
      <c r="K63" s="23"/>
      <c r="L63" s="23"/>
      <c r="M63" s="23"/>
      <c r="N63" s="23"/>
      <c r="O63" s="23" t="s">
        <v>40</v>
      </c>
      <c r="P63" s="23"/>
      <c r="Q63" s="23"/>
      <c r="R63" s="23"/>
      <c r="S63" s="23"/>
      <c r="T63" s="23" t="s">
        <v>56</v>
      </c>
      <c r="U63" s="23"/>
      <c r="V63" s="23"/>
      <c r="W63" s="23"/>
      <c r="X63" s="23"/>
      <c r="Y63" s="23" t="s">
        <v>64</v>
      </c>
      <c r="Z63" s="23"/>
      <c r="AA63" s="23"/>
      <c r="AB63" s="23"/>
      <c r="AC63" s="23"/>
      <c r="AD63" s="23" t="s">
        <v>13</v>
      </c>
      <c r="AE63" s="23"/>
      <c r="AF63" s="23"/>
      <c r="AG63" s="23"/>
      <c r="AH63" s="23"/>
      <c r="AI63" s="23" t="s">
        <v>78</v>
      </c>
      <c r="AJ63" s="23"/>
      <c r="AK63" s="23"/>
      <c r="AL63" s="23"/>
      <c r="AM63" s="23"/>
    </row>
    <row r="64" spans="2:72" ht="18" customHeight="1">
      <c r="B64" s="10" t="s">
        <v>46</v>
      </c>
      <c r="C64" s="24" t="s">
        <v>48</v>
      </c>
      <c r="D64" s="24"/>
      <c r="E64" s="24"/>
      <c r="F64" s="24"/>
      <c r="G64" s="24"/>
      <c r="H64" s="24"/>
      <c r="I64" s="24"/>
      <c r="J64" s="25"/>
      <c r="K64" s="25"/>
      <c r="L64" s="25"/>
      <c r="M64" s="23" t="s">
        <v>1</v>
      </c>
      <c r="N64" s="23"/>
      <c r="O64" s="25"/>
      <c r="P64" s="25"/>
      <c r="Q64" s="25"/>
      <c r="R64" s="23" t="s">
        <v>1</v>
      </c>
      <c r="S64" s="23"/>
      <c r="T64" s="25"/>
      <c r="U64" s="25"/>
      <c r="V64" s="25"/>
      <c r="W64" s="23" t="s">
        <v>1</v>
      </c>
      <c r="X64" s="23"/>
      <c r="Y64" s="25"/>
      <c r="Z64" s="25"/>
      <c r="AA64" s="25"/>
      <c r="AB64" s="23" t="s">
        <v>1</v>
      </c>
      <c r="AC64" s="23"/>
      <c r="AD64" s="25"/>
      <c r="AE64" s="25"/>
      <c r="AF64" s="25"/>
      <c r="AG64" s="23" t="s">
        <v>1</v>
      </c>
      <c r="AH64" s="23"/>
      <c r="AI64" s="25"/>
      <c r="AJ64" s="25"/>
      <c r="AK64" s="25"/>
      <c r="AL64" s="23" t="s">
        <v>1</v>
      </c>
      <c r="AM64" s="23"/>
    </row>
    <row r="65" spans="2:72" ht="18" customHeight="1">
      <c r="B65" s="10" t="s">
        <v>46</v>
      </c>
      <c r="C65" s="24" t="s">
        <v>44</v>
      </c>
      <c r="D65" s="24"/>
      <c r="E65" s="24"/>
      <c r="F65" s="24"/>
      <c r="G65" s="24"/>
      <c r="H65" s="24"/>
      <c r="I65" s="24"/>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72" ht="18" customHeight="1">
      <c r="B66" s="10" t="s">
        <v>46</v>
      </c>
      <c r="C66" s="24" t="s">
        <v>29</v>
      </c>
      <c r="D66" s="24"/>
      <c r="E66" s="24"/>
      <c r="F66" s="24"/>
      <c r="G66" s="24"/>
      <c r="H66" s="24"/>
      <c r="I66" s="24"/>
      <c r="J66" s="25"/>
      <c r="K66" s="25"/>
      <c r="L66" s="25"/>
      <c r="M66" s="23" t="s">
        <v>60</v>
      </c>
      <c r="N66" s="23"/>
      <c r="O66" s="25"/>
      <c r="P66" s="25"/>
      <c r="Q66" s="25"/>
      <c r="R66" s="23" t="s">
        <v>60</v>
      </c>
      <c r="S66" s="23"/>
      <c r="T66" s="25"/>
      <c r="U66" s="25"/>
      <c r="V66" s="25"/>
      <c r="W66" s="23" t="s">
        <v>60</v>
      </c>
      <c r="X66" s="23"/>
      <c r="Y66" s="25"/>
      <c r="Z66" s="25"/>
      <c r="AA66" s="25"/>
      <c r="AB66" s="23" t="s">
        <v>60</v>
      </c>
      <c r="AC66" s="23"/>
      <c r="AD66" s="25"/>
      <c r="AE66" s="25"/>
      <c r="AF66" s="25"/>
      <c r="AG66" s="23" t="s">
        <v>60</v>
      </c>
      <c r="AH66" s="23"/>
      <c r="AI66" s="25"/>
      <c r="AJ66" s="25"/>
      <c r="AK66" s="25"/>
      <c r="AL66" s="23" t="s">
        <v>60</v>
      </c>
      <c r="AM66" s="23"/>
    </row>
    <row r="67" spans="2:72" ht="18" customHeight="1">
      <c r="B67" s="10" t="s">
        <v>46</v>
      </c>
      <c r="C67" s="24" t="s">
        <v>49</v>
      </c>
      <c r="D67" s="24"/>
      <c r="E67" s="24"/>
      <c r="F67" s="24"/>
      <c r="G67" s="24"/>
      <c r="H67" s="24"/>
      <c r="I67" s="24"/>
      <c r="J67" s="25"/>
      <c r="K67" s="25"/>
      <c r="L67" s="25"/>
      <c r="M67" s="23" t="s">
        <v>63</v>
      </c>
      <c r="N67" s="23"/>
      <c r="O67" s="25"/>
      <c r="P67" s="25"/>
      <c r="Q67" s="25"/>
      <c r="R67" s="23" t="s">
        <v>63</v>
      </c>
      <c r="S67" s="23"/>
      <c r="T67" s="25"/>
      <c r="U67" s="25"/>
      <c r="V67" s="25"/>
      <c r="W67" s="23" t="s">
        <v>63</v>
      </c>
      <c r="X67" s="23"/>
      <c r="Y67" s="25"/>
      <c r="Z67" s="25"/>
      <c r="AA67" s="25"/>
      <c r="AB67" s="23" t="s">
        <v>63</v>
      </c>
      <c r="AC67" s="23"/>
      <c r="AD67" s="25"/>
      <c r="AE67" s="25"/>
      <c r="AF67" s="25"/>
      <c r="AG67" s="23" t="s">
        <v>63</v>
      </c>
      <c r="AH67" s="23"/>
      <c r="AI67" s="25"/>
      <c r="AJ67" s="25"/>
      <c r="AK67" s="25"/>
      <c r="AL67" s="23" t="s">
        <v>63</v>
      </c>
      <c r="AM67" s="23"/>
    </row>
    <row r="68" spans="2:72" ht="18" customHeight="1">
      <c r="B68" s="10" t="s">
        <v>46</v>
      </c>
      <c r="C68" s="24" t="s">
        <v>53</v>
      </c>
      <c r="D68" s="24"/>
      <c r="E68" s="24"/>
      <c r="F68" s="24"/>
      <c r="G68" s="24"/>
      <c r="H68" s="24"/>
      <c r="I68" s="24"/>
      <c r="J68" s="25"/>
      <c r="K68" s="25"/>
      <c r="L68" s="25"/>
      <c r="M68" s="23" t="s">
        <v>38</v>
      </c>
      <c r="N68" s="23"/>
      <c r="O68" s="25"/>
      <c r="P68" s="25"/>
      <c r="Q68" s="25"/>
      <c r="R68" s="23" t="s">
        <v>38</v>
      </c>
      <c r="S68" s="23"/>
      <c r="T68" s="25"/>
      <c r="U68" s="25"/>
      <c r="V68" s="25"/>
      <c r="W68" s="23" t="s">
        <v>38</v>
      </c>
      <c r="X68" s="23"/>
      <c r="Y68" s="25"/>
      <c r="Z68" s="25"/>
      <c r="AA68" s="25"/>
      <c r="AB68" s="23" t="s">
        <v>38</v>
      </c>
      <c r="AC68" s="23"/>
      <c r="AD68" s="25"/>
      <c r="AE68" s="25"/>
      <c r="AF68" s="25"/>
      <c r="AG68" s="23" t="s">
        <v>38</v>
      </c>
      <c r="AH68" s="23"/>
      <c r="AI68" s="25"/>
      <c r="AJ68" s="25"/>
      <c r="AK68" s="25"/>
      <c r="AL68" s="23" t="s">
        <v>38</v>
      </c>
      <c r="AM68" s="23"/>
    </row>
    <row r="69" spans="2:72" ht="18" customHeight="1">
      <c r="B69" s="10" t="s">
        <v>46</v>
      </c>
      <c r="C69" s="24" t="s">
        <v>54</v>
      </c>
      <c r="D69" s="24"/>
      <c r="E69" s="24"/>
      <c r="F69" s="24"/>
      <c r="G69" s="24"/>
      <c r="H69" s="24"/>
      <c r="I69" s="24"/>
      <c r="J69" s="25"/>
      <c r="K69" s="25"/>
      <c r="L69" s="25"/>
      <c r="M69" s="23" t="s">
        <v>1</v>
      </c>
      <c r="N69" s="23"/>
      <c r="O69" s="25"/>
      <c r="P69" s="25"/>
      <c r="Q69" s="25"/>
      <c r="R69" s="23" t="s">
        <v>1</v>
      </c>
      <c r="S69" s="23"/>
      <c r="T69" s="25"/>
      <c r="U69" s="25"/>
      <c r="V69" s="25"/>
      <c r="W69" s="23" t="s">
        <v>1</v>
      </c>
      <c r="X69" s="23"/>
      <c r="Y69" s="25"/>
      <c r="Z69" s="25"/>
      <c r="AA69" s="25"/>
      <c r="AB69" s="23" t="s">
        <v>1</v>
      </c>
      <c r="AC69" s="23"/>
      <c r="AD69" s="25"/>
      <c r="AE69" s="25"/>
      <c r="AF69" s="25"/>
      <c r="AG69" s="23" t="s">
        <v>1</v>
      </c>
      <c r="AH69" s="23"/>
      <c r="AI69" s="25"/>
      <c r="AJ69" s="25"/>
      <c r="AK69" s="25"/>
      <c r="AL69" s="23" t="s">
        <v>1</v>
      </c>
      <c r="AM69" s="23"/>
    </row>
    <row r="70" spans="2:72" ht="14.25" customHeight="1">
      <c r="B70" s="10"/>
      <c r="C70" s="10"/>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72" ht="14.25" customHeight="1">
      <c r="B71" s="10" t="s">
        <v>66</v>
      </c>
      <c r="C71" s="10"/>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row>
    <row r="72" spans="2:72" ht="14.25" customHeight="1">
      <c r="B72" s="1" t="s">
        <v>46</v>
      </c>
      <c r="C72" s="1" t="s">
        <v>75</v>
      </c>
      <c r="J72" s="11"/>
      <c r="K72" s="11"/>
      <c r="L72" s="11"/>
      <c r="M72" s="11"/>
      <c r="N72" s="11"/>
      <c r="P72" s="1" t="s">
        <v>46</v>
      </c>
      <c r="Q72" s="1" t="s">
        <v>73</v>
      </c>
      <c r="X72" s="11"/>
      <c r="Y72" s="11"/>
      <c r="Z72" s="11"/>
      <c r="AA72" s="11"/>
      <c r="AB72" s="11"/>
      <c r="AD72" s="41"/>
      <c r="AE72" s="41"/>
      <c r="AF72" s="41"/>
      <c r="AG72" s="41"/>
    </row>
    <row r="73" spans="2:72" ht="17.25" customHeight="1">
      <c r="C73" s="7" t="s">
        <v>68</v>
      </c>
      <c r="D73" s="7"/>
      <c r="E73" s="7"/>
      <c r="F73" s="7"/>
      <c r="G73" s="7"/>
      <c r="H73" s="7"/>
      <c r="I73" s="7"/>
      <c r="J73" s="25">
        <v>100</v>
      </c>
      <c r="K73" s="25"/>
      <c r="L73" s="25"/>
      <c r="M73" s="23" t="s">
        <v>60</v>
      </c>
      <c r="N73" s="23"/>
      <c r="Q73" s="7" t="s">
        <v>71</v>
      </c>
      <c r="R73" s="7"/>
      <c r="S73" s="7"/>
      <c r="T73" s="7"/>
      <c r="U73" s="7"/>
      <c r="V73" s="7"/>
      <c r="W73" s="7"/>
      <c r="X73" s="25">
        <v>30</v>
      </c>
      <c r="Y73" s="25"/>
      <c r="Z73" s="25"/>
      <c r="AA73" s="23" t="s">
        <v>1</v>
      </c>
      <c r="AB73" s="23"/>
      <c r="AD73" s="41"/>
      <c r="AE73" s="41"/>
      <c r="AF73" s="41"/>
      <c r="AG73" s="41"/>
    </row>
    <row r="74" spans="2:72" ht="17.25" customHeight="1">
      <c r="C74" s="7" t="s">
        <v>34</v>
      </c>
      <c r="D74" s="7"/>
      <c r="E74" s="7"/>
      <c r="F74" s="7"/>
      <c r="G74" s="7"/>
      <c r="H74" s="7"/>
      <c r="I74" s="7"/>
      <c r="J74" s="25">
        <v>120000</v>
      </c>
      <c r="K74" s="25"/>
      <c r="L74" s="25"/>
      <c r="M74" s="23" t="s">
        <v>60</v>
      </c>
      <c r="N74" s="23"/>
      <c r="Q74" s="11"/>
      <c r="R74" s="11"/>
      <c r="S74" s="11"/>
      <c r="T74" s="11"/>
      <c r="U74" s="11"/>
      <c r="V74" s="11"/>
      <c r="W74" s="11"/>
      <c r="X74" s="11"/>
      <c r="Y74" s="11"/>
      <c r="Z74" s="11"/>
      <c r="AA74" s="11"/>
      <c r="AB74" s="11"/>
    </row>
    <row r="75" spans="2:72" ht="14.25" customHeight="1">
      <c r="AD75" s="41"/>
      <c r="AE75" s="41"/>
      <c r="AF75" s="41"/>
      <c r="AG75" s="41"/>
    </row>
    <row r="76" spans="2:72" ht="21.75" customHeight="1">
      <c r="B76" s="10"/>
      <c r="C76" s="10"/>
      <c r="D76" s="10"/>
      <c r="E76" s="10"/>
      <c r="F76" s="10"/>
      <c r="G76" s="10"/>
      <c r="H76" s="10"/>
      <c r="I76" s="10"/>
      <c r="J76" s="25" t="s">
        <v>22</v>
      </c>
      <c r="K76" s="25"/>
      <c r="L76" s="25"/>
      <c r="M76" s="25"/>
      <c r="N76" s="25"/>
      <c r="O76" s="25" t="s">
        <v>76</v>
      </c>
      <c r="P76" s="25"/>
      <c r="Q76" s="25"/>
      <c r="R76" s="25"/>
      <c r="S76" s="25"/>
      <c r="T76" s="25" t="s">
        <v>77</v>
      </c>
      <c r="U76" s="25"/>
      <c r="V76" s="25"/>
      <c r="W76" s="25"/>
      <c r="X76" s="25"/>
      <c r="Y76" s="25" t="s">
        <v>17</v>
      </c>
      <c r="Z76" s="25"/>
      <c r="AA76" s="25"/>
      <c r="AB76" s="25"/>
      <c r="AC76" s="44"/>
      <c r="AD76" s="46" t="s">
        <v>58</v>
      </c>
      <c r="AE76" s="49"/>
      <c r="AF76" s="49"/>
      <c r="AG76" s="49"/>
      <c r="AH76" s="51"/>
      <c r="AN76" s="10"/>
      <c r="AO76" s="10"/>
      <c r="AP76" s="10"/>
      <c r="AQ76" s="10"/>
      <c r="AR76" s="10"/>
      <c r="AS76" s="10"/>
      <c r="AT76" s="10"/>
      <c r="AU76" s="10"/>
      <c r="AV76" s="25" t="s">
        <v>52</v>
      </c>
      <c r="AW76" s="25"/>
      <c r="AX76" s="25"/>
      <c r="AY76" s="25"/>
      <c r="AZ76" s="25"/>
      <c r="BA76" s="25" t="s">
        <v>52</v>
      </c>
      <c r="BB76" s="25"/>
      <c r="BC76" s="25"/>
      <c r="BD76" s="25"/>
      <c r="BE76" s="25"/>
      <c r="BF76" s="25" t="s">
        <v>52</v>
      </c>
      <c r="BG76" s="25"/>
      <c r="BH76" s="25"/>
      <c r="BI76" s="25"/>
      <c r="BJ76" s="25"/>
      <c r="BK76" s="25" t="s">
        <v>52</v>
      </c>
      <c r="BL76" s="25"/>
      <c r="BM76" s="25"/>
      <c r="BN76" s="25"/>
      <c r="BO76" s="25"/>
      <c r="BP76" s="25" t="s">
        <v>52</v>
      </c>
      <c r="BQ76" s="25"/>
      <c r="BR76" s="25"/>
      <c r="BS76" s="25"/>
      <c r="BT76" s="25"/>
    </row>
    <row r="77" spans="2:72" ht="21.75" customHeight="1">
      <c r="B77" s="10" t="s">
        <v>46</v>
      </c>
      <c r="C77" s="25" t="s">
        <v>51</v>
      </c>
      <c r="D77" s="25"/>
      <c r="E77" s="25"/>
      <c r="F77" s="25"/>
      <c r="G77" s="25"/>
      <c r="H77" s="25"/>
      <c r="I77" s="25"/>
      <c r="J77" s="25">
        <v>115</v>
      </c>
      <c r="K77" s="25"/>
      <c r="L77" s="25"/>
      <c r="M77" s="25" t="s">
        <v>60</v>
      </c>
      <c r="N77" s="25"/>
      <c r="O77" s="25"/>
      <c r="P77" s="25"/>
      <c r="Q77" s="25"/>
      <c r="R77" s="25" t="s">
        <v>60</v>
      </c>
      <c r="S77" s="25"/>
      <c r="T77" s="25"/>
      <c r="U77" s="25"/>
      <c r="V77" s="25"/>
      <c r="W77" s="25" t="s">
        <v>60</v>
      </c>
      <c r="X77" s="25"/>
      <c r="Y77" s="25">
        <v>120000</v>
      </c>
      <c r="Z77" s="25"/>
      <c r="AA77" s="25"/>
      <c r="AB77" s="25" t="s">
        <v>60</v>
      </c>
      <c r="AC77" s="44"/>
      <c r="AD77" s="47">
        <f>J77+O77+T77+Y77</f>
        <v>120115</v>
      </c>
      <c r="AE77" s="25"/>
      <c r="AF77" s="25"/>
      <c r="AG77" s="25" t="s">
        <v>60</v>
      </c>
      <c r="AH77" s="52"/>
      <c r="AN77" s="10" t="s">
        <v>46</v>
      </c>
      <c r="AO77" s="25" t="s">
        <v>44</v>
      </c>
      <c r="AP77" s="25"/>
      <c r="AQ77" s="25"/>
      <c r="AR77" s="25"/>
      <c r="AS77" s="25"/>
      <c r="AT77" s="25"/>
      <c r="AU77" s="25"/>
      <c r="AV77" s="25">
        <v>30</v>
      </c>
      <c r="AW77" s="25"/>
      <c r="AX77" s="25"/>
      <c r="AY77" s="25" t="s">
        <v>1</v>
      </c>
      <c r="AZ77" s="25"/>
      <c r="BA77" s="25"/>
      <c r="BB77" s="25"/>
      <c r="BC77" s="25"/>
      <c r="BD77" s="25" t="s">
        <v>1</v>
      </c>
      <c r="BE77" s="25"/>
      <c r="BF77" s="25"/>
      <c r="BG77" s="25"/>
      <c r="BH77" s="25"/>
      <c r="BI77" s="25" t="s">
        <v>1</v>
      </c>
      <c r="BJ77" s="25"/>
      <c r="BK77" s="25"/>
      <c r="BL77" s="25"/>
      <c r="BM77" s="25"/>
      <c r="BN77" s="25" t="s">
        <v>1</v>
      </c>
      <c r="BO77" s="25"/>
      <c r="BP77" s="25"/>
      <c r="BQ77" s="25"/>
      <c r="BR77" s="25"/>
      <c r="BS77" s="25" t="s">
        <v>1</v>
      </c>
      <c r="BT77" s="25"/>
    </row>
    <row r="78" spans="2:72" ht="21.75" customHeight="1">
      <c r="B78" s="10"/>
      <c r="C78" s="26" t="s">
        <v>5</v>
      </c>
      <c r="D78" s="26"/>
      <c r="E78" s="26"/>
      <c r="F78" s="26"/>
      <c r="G78" s="26"/>
      <c r="H78" s="26"/>
      <c r="I78" s="26"/>
      <c r="J78" s="36">
        <f>IFERROR(J77/$J$73,"")</f>
        <v>1.1499999999999999</v>
      </c>
      <c r="K78" s="36"/>
      <c r="L78" s="36"/>
      <c r="M78" s="26" t="s">
        <v>1</v>
      </c>
      <c r="N78" s="26"/>
      <c r="O78" s="36">
        <f>IFERROR(O77/$J$73,"")</f>
        <v>0</v>
      </c>
      <c r="P78" s="36"/>
      <c r="Q78" s="36"/>
      <c r="R78" s="26" t="s">
        <v>1</v>
      </c>
      <c r="S78" s="26"/>
      <c r="T78" s="36">
        <f>IFERROR(T77/$J$73,"")</f>
        <v>0</v>
      </c>
      <c r="U78" s="36"/>
      <c r="V78" s="36"/>
      <c r="W78" s="26" t="s">
        <v>1</v>
      </c>
      <c r="X78" s="26"/>
      <c r="Y78" s="36">
        <f>IFERROR(Y77/$J$73,"")</f>
        <v>1200</v>
      </c>
      <c r="Z78" s="36"/>
      <c r="AA78" s="36"/>
      <c r="AB78" s="26" t="s">
        <v>1</v>
      </c>
      <c r="AC78" s="45"/>
      <c r="AD78" s="48">
        <f>IFERROR(AD77/$J$74,"")</f>
        <v>1.0009583333333334</v>
      </c>
      <c r="AE78" s="36"/>
      <c r="AF78" s="36"/>
      <c r="AG78" s="50" t="s">
        <v>1</v>
      </c>
      <c r="AH78" s="53"/>
      <c r="AN78" s="10"/>
      <c r="AO78" s="26" t="s">
        <v>5</v>
      </c>
      <c r="AP78" s="26"/>
      <c r="AQ78" s="26"/>
      <c r="AR78" s="26"/>
      <c r="AS78" s="26"/>
      <c r="AT78" s="26"/>
      <c r="AU78" s="26"/>
      <c r="AV78" s="36">
        <f>IFERROR(AV77/$X$73,"")</f>
        <v>1</v>
      </c>
      <c r="AW78" s="36"/>
      <c r="AX78" s="36"/>
      <c r="AY78" s="26" t="s">
        <v>1</v>
      </c>
      <c r="AZ78" s="26"/>
      <c r="BA78" s="36">
        <f>IFERROR(BA77/$X$73,"")</f>
        <v>0</v>
      </c>
      <c r="BB78" s="36"/>
      <c r="BC78" s="36"/>
      <c r="BD78" s="26" t="s">
        <v>1</v>
      </c>
      <c r="BE78" s="26"/>
      <c r="BF78" s="36">
        <f>IFERROR(BF77/$X$73,"")</f>
        <v>0</v>
      </c>
      <c r="BG78" s="36"/>
      <c r="BH78" s="36"/>
      <c r="BI78" s="26" t="s">
        <v>1</v>
      </c>
      <c r="BJ78" s="26"/>
      <c r="BK78" s="36">
        <f>IFERROR(BK77/$X$73,"")</f>
        <v>0</v>
      </c>
      <c r="BL78" s="36"/>
      <c r="BM78" s="36"/>
      <c r="BN78" s="26" t="s">
        <v>1</v>
      </c>
      <c r="BO78" s="26"/>
      <c r="BP78" s="36">
        <f>IFERROR(BP77/$X$73,"")</f>
        <v>0</v>
      </c>
      <c r="BQ78" s="36"/>
      <c r="BR78" s="36"/>
      <c r="BS78" s="26" t="s">
        <v>1</v>
      </c>
      <c r="BT78" s="26"/>
    </row>
    <row r="79" spans="2:72" s="0" customFormat="1" ht="21.75" customHeight="1">
      <c r="C79" s="10"/>
      <c r="D79" s="10"/>
      <c r="E79" s="10"/>
      <c r="F79" s="10"/>
      <c r="G79" s="10"/>
      <c r="H79" s="10"/>
      <c r="I79" s="10"/>
      <c r="J79" s="25" t="s">
        <v>22</v>
      </c>
      <c r="K79" s="25"/>
      <c r="L79" s="25"/>
      <c r="M79" s="25"/>
      <c r="N79" s="25"/>
      <c r="O79" s="25" t="s">
        <v>76</v>
      </c>
      <c r="P79" s="25"/>
      <c r="Q79" s="25"/>
      <c r="R79" s="25"/>
      <c r="S79" s="25"/>
      <c r="T79" s="25" t="s">
        <v>77</v>
      </c>
      <c r="U79" s="25"/>
      <c r="V79" s="25"/>
      <c r="W79" s="25"/>
      <c r="X79" s="25"/>
      <c r="Y79" s="25" t="s">
        <v>17</v>
      </c>
      <c r="Z79" s="25"/>
      <c r="AA79" s="25"/>
      <c r="AB79" s="25"/>
      <c r="AC79" s="44"/>
      <c r="AD79" s="46" t="s">
        <v>58</v>
      </c>
      <c r="AE79" s="49"/>
      <c r="AF79" s="49"/>
      <c r="AG79" s="49"/>
      <c r="AH79" s="51"/>
    </row>
    <row r="80" spans="2:72" s="0" customFormat="1" ht="21.75" customHeight="1">
      <c r="B80" s="10" t="s">
        <v>46</v>
      </c>
      <c r="C80" s="25" t="s">
        <v>51</v>
      </c>
      <c r="D80" s="25"/>
      <c r="E80" s="25"/>
      <c r="F80" s="25"/>
      <c r="G80" s="25"/>
      <c r="H80" s="25"/>
      <c r="I80" s="25"/>
      <c r="J80" s="25"/>
      <c r="K80" s="25"/>
      <c r="L80" s="25"/>
      <c r="M80" s="25" t="s">
        <v>60</v>
      </c>
      <c r="N80" s="25"/>
      <c r="O80" s="25"/>
      <c r="P80" s="25"/>
      <c r="Q80" s="25"/>
      <c r="R80" s="25" t="s">
        <v>60</v>
      </c>
      <c r="S80" s="25"/>
      <c r="T80" s="25"/>
      <c r="U80" s="25"/>
      <c r="V80" s="25"/>
      <c r="W80" s="25" t="s">
        <v>60</v>
      </c>
      <c r="X80" s="25"/>
      <c r="Y80" s="25"/>
      <c r="Z80" s="25"/>
      <c r="AA80" s="25"/>
      <c r="AB80" s="25" t="s">
        <v>60</v>
      </c>
      <c r="AC80" s="44"/>
      <c r="AD80" s="47">
        <f>J80+O80+T80+Y80</f>
        <v>0</v>
      </c>
      <c r="AE80" s="25"/>
      <c r="AF80" s="25"/>
      <c r="AG80" s="25" t="s">
        <v>60</v>
      </c>
      <c r="AH80" s="52"/>
    </row>
    <row r="81" spans="2:72" s="0" customFormat="1" ht="21.75" customHeight="1">
      <c r="C81" s="26" t="s">
        <v>5</v>
      </c>
      <c r="D81" s="26"/>
      <c r="E81" s="26"/>
      <c r="F81" s="26"/>
      <c r="G81" s="26"/>
      <c r="H81" s="26"/>
      <c r="I81" s="26"/>
      <c r="J81" s="36">
        <f>IFERROR(J80/$J$73,"")</f>
        <v>0</v>
      </c>
      <c r="K81" s="36"/>
      <c r="L81" s="36"/>
      <c r="M81" s="26" t="s">
        <v>1</v>
      </c>
      <c r="N81" s="26"/>
      <c r="O81" s="36">
        <f>IFERROR(O80/$J$73,"")</f>
        <v>0</v>
      </c>
      <c r="P81" s="36"/>
      <c r="Q81" s="36"/>
      <c r="R81" s="26" t="s">
        <v>1</v>
      </c>
      <c r="S81" s="26"/>
      <c r="T81" s="36">
        <f>IFERROR(T80/$J$73,"")</f>
        <v>0</v>
      </c>
      <c r="U81" s="36"/>
      <c r="V81" s="36"/>
      <c r="W81" s="26" t="s">
        <v>1</v>
      </c>
      <c r="X81" s="26"/>
      <c r="Y81" s="36">
        <f>IFERROR(Y80/$J$73,"")</f>
        <v>0</v>
      </c>
      <c r="Z81" s="36"/>
      <c r="AA81" s="36"/>
      <c r="AB81" s="26" t="s">
        <v>1</v>
      </c>
      <c r="AC81" s="45"/>
      <c r="AD81" s="48">
        <f>IFERROR(AD80/$J$74,"")</f>
        <v>0</v>
      </c>
      <c r="AE81" s="36"/>
      <c r="AF81" s="36"/>
      <c r="AG81" s="50" t="s">
        <v>1</v>
      </c>
      <c r="AH81" s="53"/>
    </row>
    <row r="82" spans="2:72" s="0" customFormat="1" ht="21.75" customHeight="1">
      <c r="C82" s="10"/>
      <c r="D82" s="10"/>
      <c r="E82" s="10"/>
      <c r="F82" s="10"/>
      <c r="G82" s="10"/>
      <c r="H82" s="10"/>
      <c r="I82" s="10"/>
      <c r="J82" s="25" t="s">
        <v>22</v>
      </c>
      <c r="K82" s="25"/>
      <c r="L82" s="25"/>
      <c r="M82" s="25"/>
      <c r="N82" s="25"/>
      <c r="O82" s="25" t="s">
        <v>76</v>
      </c>
      <c r="P82" s="25"/>
      <c r="Q82" s="25"/>
      <c r="R82" s="25"/>
      <c r="S82" s="25"/>
      <c r="T82" s="25" t="s">
        <v>77</v>
      </c>
      <c r="U82" s="25"/>
      <c r="V82" s="25"/>
      <c r="W82" s="25"/>
      <c r="X82" s="25"/>
      <c r="Y82" s="25" t="s">
        <v>17</v>
      </c>
      <c r="Z82" s="25"/>
      <c r="AA82" s="25"/>
      <c r="AB82" s="25"/>
      <c r="AC82" s="44"/>
      <c r="AD82" s="46" t="s">
        <v>58</v>
      </c>
      <c r="AE82" s="49"/>
      <c r="AF82" s="49"/>
      <c r="AG82" s="49"/>
      <c r="AH82" s="51"/>
    </row>
    <row r="83" spans="2:72" ht="21.75" customHeight="1">
      <c r="B83" s="10" t="s">
        <v>46</v>
      </c>
      <c r="C83" s="25" t="s">
        <v>51</v>
      </c>
      <c r="D83" s="25"/>
      <c r="E83" s="25"/>
      <c r="F83" s="25"/>
      <c r="G83" s="25"/>
      <c r="H83" s="25"/>
      <c r="I83" s="25"/>
      <c r="J83" s="25"/>
      <c r="K83" s="25"/>
      <c r="L83" s="25"/>
      <c r="M83" s="25" t="s">
        <v>60</v>
      </c>
      <c r="N83" s="25"/>
      <c r="O83" s="25"/>
      <c r="P83" s="25"/>
      <c r="Q83" s="25"/>
      <c r="R83" s="25" t="s">
        <v>60</v>
      </c>
      <c r="S83" s="25"/>
      <c r="T83" s="25"/>
      <c r="U83" s="25"/>
      <c r="V83" s="25"/>
      <c r="W83" s="25" t="s">
        <v>60</v>
      </c>
      <c r="X83" s="25"/>
      <c r="Y83" s="25"/>
      <c r="Z83" s="25"/>
      <c r="AA83" s="25"/>
      <c r="AB83" s="25" t="s">
        <v>60</v>
      </c>
      <c r="AC83" s="44"/>
      <c r="AD83" s="47">
        <f>J83+O83+T83+Y83</f>
        <v>0</v>
      </c>
      <c r="AE83" s="25"/>
      <c r="AF83" s="25"/>
      <c r="AG83" s="25" t="s">
        <v>60</v>
      </c>
      <c r="AH83" s="52"/>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row>
    <row r="84" spans="2:72" ht="21.75" customHeight="1">
      <c r="B84" s="11"/>
      <c r="C84" s="26" t="s">
        <v>5</v>
      </c>
      <c r="D84" s="26"/>
      <c r="E84" s="26"/>
      <c r="F84" s="26"/>
      <c r="G84" s="26"/>
      <c r="H84" s="26"/>
      <c r="I84" s="26"/>
      <c r="J84" s="36">
        <f>IFERROR(J83/$J$73,"")</f>
        <v>0</v>
      </c>
      <c r="K84" s="36"/>
      <c r="L84" s="36"/>
      <c r="M84" s="26" t="s">
        <v>1</v>
      </c>
      <c r="N84" s="26"/>
      <c r="O84" s="36">
        <f>IFERROR(O83/$J$73,"")</f>
        <v>0</v>
      </c>
      <c r="P84" s="36"/>
      <c r="Q84" s="36"/>
      <c r="R84" s="26" t="s">
        <v>1</v>
      </c>
      <c r="S84" s="26"/>
      <c r="T84" s="36">
        <f>IFERROR(T83/$J$73,"")</f>
        <v>0</v>
      </c>
      <c r="U84" s="36"/>
      <c r="V84" s="36"/>
      <c r="W84" s="26" t="s">
        <v>1</v>
      </c>
      <c r="X84" s="26"/>
      <c r="Y84" s="36">
        <f>IFERROR(Y83/$J$73,"")</f>
        <v>0</v>
      </c>
      <c r="Z84" s="36"/>
      <c r="AA84" s="36"/>
      <c r="AB84" s="26" t="s">
        <v>1</v>
      </c>
      <c r="AC84" s="45"/>
      <c r="AD84" s="48">
        <f>IFERROR(AD83/$J$74,"")</f>
        <v>0</v>
      </c>
      <c r="AE84" s="36"/>
      <c r="AF84" s="36"/>
      <c r="AG84" s="50" t="s">
        <v>1</v>
      </c>
      <c r="AH84" s="53"/>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row>
    <row r="85" spans="2:72" ht="21.75" customHeight="1">
      <c r="B85" s="11"/>
      <c r="C85" s="10"/>
      <c r="D85" s="10"/>
      <c r="E85" s="10"/>
      <c r="F85" s="10"/>
      <c r="G85" s="10"/>
      <c r="H85" s="10"/>
      <c r="I85" s="10"/>
      <c r="J85" s="25" t="s">
        <v>22</v>
      </c>
      <c r="K85" s="25"/>
      <c r="L85" s="25"/>
      <c r="M85" s="25"/>
      <c r="N85" s="25"/>
      <c r="O85" s="25" t="s">
        <v>76</v>
      </c>
      <c r="P85" s="25"/>
      <c r="Q85" s="25"/>
      <c r="R85" s="25"/>
      <c r="S85" s="25"/>
      <c r="T85" s="25" t="s">
        <v>77</v>
      </c>
      <c r="U85" s="25"/>
      <c r="V85" s="25"/>
      <c r="W85" s="25"/>
      <c r="X85" s="25"/>
      <c r="Y85" s="25" t="s">
        <v>17</v>
      </c>
      <c r="Z85" s="25"/>
      <c r="AA85" s="25"/>
      <c r="AB85" s="25"/>
      <c r="AC85" s="44"/>
      <c r="AD85" s="46" t="s">
        <v>58</v>
      </c>
      <c r="AE85" s="49"/>
      <c r="AF85" s="49"/>
      <c r="AG85" s="49"/>
      <c r="AH85" s="5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row>
    <row r="86" spans="2:72" ht="21.75" customHeight="1">
      <c r="B86" s="10" t="s">
        <v>46</v>
      </c>
      <c r="C86" s="25" t="s">
        <v>51</v>
      </c>
      <c r="D86" s="25"/>
      <c r="E86" s="25"/>
      <c r="F86" s="25"/>
      <c r="G86" s="25"/>
      <c r="H86" s="25"/>
      <c r="I86" s="25"/>
      <c r="J86" s="25"/>
      <c r="K86" s="25"/>
      <c r="L86" s="25"/>
      <c r="M86" s="25" t="s">
        <v>60</v>
      </c>
      <c r="N86" s="25"/>
      <c r="O86" s="25"/>
      <c r="P86" s="25"/>
      <c r="Q86" s="25"/>
      <c r="R86" s="25" t="s">
        <v>60</v>
      </c>
      <c r="S86" s="25"/>
      <c r="T86" s="25"/>
      <c r="U86" s="25"/>
      <c r="V86" s="25"/>
      <c r="W86" s="25" t="s">
        <v>60</v>
      </c>
      <c r="X86" s="25"/>
      <c r="Y86" s="25"/>
      <c r="Z86" s="25"/>
      <c r="AA86" s="25"/>
      <c r="AB86" s="25" t="s">
        <v>60</v>
      </c>
      <c r="AC86" s="44"/>
      <c r="AD86" s="47">
        <f>J86+O86+T86+Y86</f>
        <v>0</v>
      </c>
      <c r="AE86" s="25"/>
      <c r="AF86" s="25"/>
      <c r="AG86" s="25" t="s">
        <v>60</v>
      </c>
      <c r="AH86" s="52"/>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row>
    <row r="87" spans="2:72" ht="21.75" customHeight="1">
      <c r="B87" s="11"/>
      <c r="C87" s="26" t="s">
        <v>5</v>
      </c>
      <c r="D87" s="26"/>
      <c r="E87" s="26"/>
      <c r="F87" s="26"/>
      <c r="G87" s="26"/>
      <c r="H87" s="26"/>
      <c r="I87" s="26"/>
      <c r="J87" s="36">
        <f>IFERROR(J86/$J$73,"")</f>
        <v>0</v>
      </c>
      <c r="K87" s="36"/>
      <c r="L87" s="36"/>
      <c r="M87" s="26" t="s">
        <v>1</v>
      </c>
      <c r="N87" s="26"/>
      <c r="O87" s="36">
        <f>IFERROR(O86/$J$73,"")</f>
        <v>0</v>
      </c>
      <c r="P87" s="36"/>
      <c r="Q87" s="36"/>
      <c r="R87" s="26" t="s">
        <v>1</v>
      </c>
      <c r="S87" s="26"/>
      <c r="T87" s="36">
        <f>IFERROR(T86/$J$73,"")</f>
        <v>0</v>
      </c>
      <c r="U87" s="36"/>
      <c r="V87" s="36"/>
      <c r="W87" s="26" t="s">
        <v>1</v>
      </c>
      <c r="X87" s="26"/>
      <c r="Y87" s="36">
        <f>IFERROR(Y86/$J$73,"")</f>
        <v>0</v>
      </c>
      <c r="Z87" s="36"/>
      <c r="AA87" s="36"/>
      <c r="AB87" s="26" t="s">
        <v>1</v>
      </c>
      <c r="AC87" s="45"/>
      <c r="AD87" s="48">
        <f>IFERROR(AD86/$J$74,"")</f>
        <v>0</v>
      </c>
      <c r="AE87" s="36"/>
      <c r="AF87" s="36"/>
      <c r="AG87" s="50" t="s">
        <v>1</v>
      </c>
      <c r="AH87" s="53"/>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row>
    <row r="88" spans="2:72" ht="21.75" customHeight="1">
      <c r="B88" s="11"/>
      <c r="C88" s="10"/>
      <c r="D88" s="10"/>
      <c r="E88" s="10"/>
      <c r="F88" s="10"/>
      <c r="G88" s="10"/>
      <c r="H88" s="10"/>
      <c r="I88" s="10"/>
      <c r="J88" s="25" t="s">
        <v>22</v>
      </c>
      <c r="K88" s="25"/>
      <c r="L88" s="25"/>
      <c r="M88" s="25"/>
      <c r="N88" s="25"/>
      <c r="O88" s="25" t="s">
        <v>76</v>
      </c>
      <c r="P88" s="25"/>
      <c r="Q88" s="25"/>
      <c r="R88" s="25"/>
      <c r="S88" s="25"/>
      <c r="T88" s="25" t="s">
        <v>77</v>
      </c>
      <c r="U88" s="25"/>
      <c r="V88" s="25"/>
      <c r="W88" s="25"/>
      <c r="X88" s="25"/>
      <c r="Y88" s="25" t="s">
        <v>17</v>
      </c>
      <c r="Z88" s="25"/>
      <c r="AA88" s="25"/>
      <c r="AB88" s="25"/>
      <c r="AC88" s="44"/>
      <c r="AD88" s="46" t="s">
        <v>58</v>
      </c>
      <c r="AE88" s="49"/>
      <c r="AF88" s="49"/>
      <c r="AG88" s="49"/>
      <c r="AH88" s="5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row>
    <row r="89" spans="2:72" ht="21.75" customHeight="1">
      <c r="B89" s="10" t="s">
        <v>46</v>
      </c>
      <c r="C89" s="25" t="s">
        <v>51</v>
      </c>
      <c r="D89" s="25"/>
      <c r="E89" s="25"/>
      <c r="F89" s="25"/>
      <c r="G89" s="25"/>
      <c r="H89" s="25"/>
      <c r="I89" s="25"/>
      <c r="J89" s="25"/>
      <c r="K89" s="25"/>
      <c r="L89" s="25"/>
      <c r="M89" s="25" t="s">
        <v>60</v>
      </c>
      <c r="N89" s="25"/>
      <c r="O89" s="25"/>
      <c r="P89" s="25"/>
      <c r="Q89" s="25"/>
      <c r="R89" s="25" t="s">
        <v>60</v>
      </c>
      <c r="S89" s="25"/>
      <c r="T89" s="25"/>
      <c r="U89" s="25"/>
      <c r="V89" s="25"/>
      <c r="W89" s="25" t="s">
        <v>60</v>
      </c>
      <c r="X89" s="25"/>
      <c r="Y89" s="25"/>
      <c r="Z89" s="25"/>
      <c r="AA89" s="25"/>
      <c r="AB89" s="25" t="s">
        <v>60</v>
      </c>
      <c r="AC89" s="44"/>
      <c r="AD89" s="47">
        <f>J89+O89+T89+Y89</f>
        <v>0</v>
      </c>
      <c r="AE89" s="25"/>
      <c r="AF89" s="25"/>
      <c r="AG89" s="25" t="s">
        <v>60</v>
      </c>
      <c r="AH89" s="52"/>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row>
    <row r="90" spans="2:72" ht="21.75" customHeight="1">
      <c r="B90" s="11"/>
      <c r="C90" s="26" t="s">
        <v>5</v>
      </c>
      <c r="D90" s="26"/>
      <c r="E90" s="26"/>
      <c r="F90" s="26"/>
      <c r="G90" s="26"/>
      <c r="H90" s="26"/>
      <c r="I90" s="26"/>
      <c r="J90" s="36">
        <f>IFERROR(J89/$J$73,"")</f>
        <v>0</v>
      </c>
      <c r="K90" s="36"/>
      <c r="L90" s="36"/>
      <c r="M90" s="26" t="s">
        <v>1</v>
      </c>
      <c r="N90" s="26"/>
      <c r="O90" s="36">
        <f>IFERROR(O89/$J$73,"")</f>
        <v>0</v>
      </c>
      <c r="P90" s="36"/>
      <c r="Q90" s="36"/>
      <c r="R90" s="26" t="s">
        <v>1</v>
      </c>
      <c r="S90" s="26"/>
      <c r="T90" s="36">
        <f>IFERROR(T89/$J$73,"")</f>
        <v>0</v>
      </c>
      <c r="U90" s="36"/>
      <c r="V90" s="36"/>
      <c r="W90" s="26" t="s">
        <v>1</v>
      </c>
      <c r="X90" s="26"/>
      <c r="Y90" s="36">
        <f>IFERROR(Y89/$J$73,"")</f>
        <v>0</v>
      </c>
      <c r="Z90" s="36"/>
      <c r="AA90" s="36"/>
      <c r="AB90" s="26" t="s">
        <v>1</v>
      </c>
      <c r="AC90" s="45"/>
      <c r="AD90" s="48">
        <f>IFERROR(AD89/$J$74,"")</f>
        <v>0</v>
      </c>
      <c r="AE90" s="36"/>
      <c r="AF90" s="36"/>
      <c r="AG90" s="50" t="s">
        <v>1</v>
      </c>
      <c r="AH90" s="53"/>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row>
    <row r="91" spans="2:72" ht="21.75" customHeight="1"/>
  </sheetData>
  <mergeCells count="350">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5:P15"/>
    <mergeCell ref="Q15:AD15"/>
    <mergeCell ref="AE15:AR15"/>
    <mergeCell ref="AS15:BF15"/>
    <mergeCell ref="BG15:BT15"/>
    <mergeCell ref="C16:P16"/>
    <mergeCell ref="Q16:AD16"/>
    <mergeCell ref="AE16:AR16"/>
    <mergeCell ref="AS16:BF16"/>
    <mergeCell ref="BG16:BT16"/>
    <mergeCell ref="C17:BT17"/>
    <mergeCell ref="C22:BT22"/>
    <mergeCell ref="C27:P27"/>
    <mergeCell ref="Q27:AD27"/>
    <mergeCell ref="AE27:AR27"/>
    <mergeCell ref="AS27:BF27"/>
    <mergeCell ref="BG27:BT27"/>
    <mergeCell ref="C28:BT28"/>
    <mergeCell ref="C33:BT33"/>
    <mergeCell ref="C38:P38"/>
    <mergeCell ref="Q38:AD38"/>
    <mergeCell ref="AE38:AR38"/>
    <mergeCell ref="AS38:BF38"/>
    <mergeCell ref="BG38:BT38"/>
    <mergeCell ref="C39:BT39"/>
    <mergeCell ref="C44:BT44"/>
    <mergeCell ref="C49:P49"/>
    <mergeCell ref="Q49:AD49"/>
    <mergeCell ref="AE49:AR49"/>
    <mergeCell ref="AS49:BF49"/>
    <mergeCell ref="BG49:BT49"/>
    <mergeCell ref="C50:BT50"/>
    <mergeCell ref="C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3:I73"/>
    <mergeCell ref="J73:L73"/>
    <mergeCell ref="M73:N73"/>
    <mergeCell ref="Q73:W73"/>
    <mergeCell ref="X73:Z73"/>
    <mergeCell ref="AA73:AB73"/>
    <mergeCell ref="C74:I74"/>
    <mergeCell ref="J74:L74"/>
    <mergeCell ref="M74:N74"/>
    <mergeCell ref="J76:N76"/>
    <mergeCell ref="O76:S76"/>
    <mergeCell ref="T76:X76"/>
    <mergeCell ref="Y76:AC76"/>
    <mergeCell ref="AD76:AH76"/>
    <mergeCell ref="AV76:AZ76"/>
    <mergeCell ref="BA76:BE76"/>
    <mergeCell ref="BF76:BJ76"/>
    <mergeCell ref="BK76:BO76"/>
    <mergeCell ref="BP76:BT76"/>
    <mergeCell ref="C77:I77"/>
    <mergeCell ref="J77:L77"/>
    <mergeCell ref="M77:N77"/>
    <mergeCell ref="O77:Q77"/>
    <mergeCell ref="R77:S77"/>
    <mergeCell ref="T77:V77"/>
    <mergeCell ref="W77:X77"/>
    <mergeCell ref="Y77:AA77"/>
    <mergeCell ref="AB77:AC77"/>
    <mergeCell ref="AD77:AF77"/>
    <mergeCell ref="AG77:AH77"/>
    <mergeCell ref="AO77:AU77"/>
    <mergeCell ref="AV77:AX77"/>
    <mergeCell ref="AY77:AZ77"/>
    <mergeCell ref="BA77:BC77"/>
    <mergeCell ref="BD77:BE77"/>
    <mergeCell ref="BF77:BH77"/>
    <mergeCell ref="BI77:BJ77"/>
    <mergeCell ref="BK77:BM77"/>
    <mergeCell ref="BN77:BO77"/>
    <mergeCell ref="BP77:BR77"/>
    <mergeCell ref="BS77:BT77"/>
    <mergeCell ref="C78:I78"/>
    <mergeCell ref="J78:L78"/>
    <mergeCell ref="M78:N78"/>
    <mergeCell ref="O78:Q78"/>
    <mergeCell ref="R78:S78"/>
    <mergeCell ref="T78:V78"/>
    <mergeCell ref="W78:X78"/>
    <mergeCell ref="Y78:AA78"/>
    <mergeCell ref="AB78:AC78"/>
    <mergeCell ref="AD78:AF78"/>
    <mergeCell ref="AG78:AH78"/>
    <mergeCell ref="AO78:AU78"/>
    <mergeCell ref="AV78:AX78"/>
    <mergeCell ref="AY78:AZ78"/>
    <mergeCell ref="BA78:BC78"/>
    <mergeCell ref="BD78:BE78"/>
    <mergeCell ref="BF78:BH78"/>
    <mergeCell ref="BI78:BJ78"/>
    <mergeCell ref="BK78:BM78"/>
    <mergeCell ref="BN78:BO78"/>
    <mergeCell ref="BP78:BR78"/>
    <mergeCell ref="BS78:BT78"/>
    <mergeCell ref="J79:N79"/>
    <mergeCell ref="O79:S79"/>
    <mergeCell ref="T79:X79"/>
    <mergeCell ref="Y79:AC79"/>
    <mergeCell ref="AD79:AH79"/>
    <mergeCell ref="C80:I80"/>
    <mergeCell ref="J80:L80"/>
    <mergeCell ref="M80:N80"/>
    <mergeCell ref="O80:Q80"/>
    <mergeCell ref="R80:S80"/>
    <mergeCell ref="T80:V80"/>
    <mergeCell ref="W80:X80"/>
    <mergeCell ref="Y80:AA80"/>
    <mergeCell ref="AB80:AC80"/>
    <mergeCell ref="AD80:AF80"/>
    <mergeCell ref="AG80:AH80"/>
    <mergeCell ref="C81:I81"/>
    <mergeCell ref="J81:L81"/>
    <mergeCell ref="M81:N81"/>
    <mergeCell ref="O81:Q81"/>
    <mergeCell ref="R81:S81"/>
    <mergeCell ref="T81:V81"/>
    <mergeCell ref="W81:X81"/>
    <mergeCell ref="Y81:AA81"/>
    <mergeCell ref="AB81:AC81"/>
    <mergeCell ref="AD81:AF81"/>
    <mergeCell ref="AG81:AH81"/>
    <mergeCell ref="J82:N82"/>
    <mergeCell ref="O82:S82"/>
    <mergeCell ref="T82:X82"/>
    <mergeCell ref="Y82:AC82"/>
    <mergeCell ref="AD82:AH82"/>
    <mergeCell ref="C83:I83"/>
    <mergeCell ref="J83:L83"/>
    <mergeCell ref="M83:N83"/>
    <mergeCell ref="O83:Q83"/>
    <mergeCell ref="R83:S83"/>
    <mergeCell ref="T83:V83"/>
    <mergeCell ref="W83:X83"/>
    <mergeCell ref="Y83:AA83"/>
    <mergeCell ref="AB83:AC83"/>
    <mergeCell ref="AD83:AF83"/>
    <mergeCell ref="AG83:AH83"/>
    <mergeCell ref="C84:I84"/>
    <mergeCell ref="J84:L84"/>
    <mergeCell ref="M84:N84"/>
    <mergeCell ref="O84:Q84"/>
    <mergeCell ref="R84:S84"/>
    <mergeCell ref="T84:V84"/>
    <mergeCell ref="W84:X84"/>
    <mergeCell ref="Y84:AA84"/>
    <mergeCell ref="AB84:AC84"/>
    <mergeCell ref="AD84:AF84"/>
    <mergeCell ref="AG84:AH84"/>
    <mergeCell ref="J85:N85"/>
    <mergeCell ref="O85:S85"/>
    <mergeCell ref="T85:X85"/>
    <mergeCell ref="Y85:AC85"/>
    <mergeCell ref="AD85:AH85"/>
    <mergeCell ref="C86:I86"/>
    <mergeCell ref="J86:L86"/>
    <mergeCell ref="M86:N86"/>
    <mergeCell ref="O86:Q86"/>
    <mergeCell ref="R86:S86"/>
    <mergeCell ref="T86:V86"/>
    <mergeCell ref="W86:X86"/>
    <mergeCell ref="Y86:AA86"/>
    <mergeCell ref="AB86:AC86"/>
    <mergeCell ref="AD86:AF86"/>
    <mergeCell ref="AG86:AH86"/>
    <mergeCell ref="C87:I87"/>
    <mergeCell ref="J87:L87"/>
    <mergeCell ref="M87:N87"/>
    <mergeCell ref="O87:Q87"/>
    <mergeCell ref="R87:S87"/>
    <mergeCell ref="T87:V87"/>
    <mergeCell ref="W87:X87"/>
    <mergeCell ref="Y87:AA87"/>
    <mergeCell ref="AB87:AC87"/>
    <mergeCell ref="AD87:AF87"/>
    <mergeCell ref="AG87:AH87"/>
    <mergeCell ref="J88:N88"/>
    <mergeCell ref="O88:S88"/>
    <mergeCell ref="T88:X88"/>
    <mergeCell ref="Y88:AC88"/>
    <mergeCell ref="AD88:AH88"/>
    <mergeCell ref="C89:I89"/>
    <mergeCell ref="J89:L89"/>
    <mergeCell ref="M89:N89"/>
    <mergeCell ref="O89:Q89"/>
    <mergeCell ref="R89:S89"/>
    <mergeCell ref="T89:V89"/>
    <mergeCell ref="W89:X89"/>
    <mergeCell ref="Y89:AA89"/>
    <mergeCell ref="AB89:AC89"/>
    <mergeCell ref="AD89:AF89"/>
    <mergeCell ref="AG89:AH89"/>
    <mergeCell ref="C90:I90"/>
    <mergeCell ref="J90:L90"/>
    <mergeCell ref="M90:N90"/>
    <mergeCell ref="O90:Q90"/>
    <mergeCell ref="R90:S90"/>
    <mergeCell ref="T90:V90"/>
    <mergeCell ref="W90:X90"/>
    <mergeCell ref="Y90:AA90"/>
    <mergeCell ref="AB90:AC90"/>
    <mergeCell ref="AD90:AF90"/>
    <mergeCell ref="AG90:AH90"/>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8" fitToWidth="1" fitToHeight="1" orientation="landscape" usePrinterDefaults="1" r:id="rId1"/>
  <rowBreaks count="1" manualBreakCount="1">
    <brk id="60" max="7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T103"/>
  <sheetViews>
    <sheetView view="pageBreakPreview" topLeftCell="A46" zoomScale="89" zoomScaleNormal="111" zoomScaleSheetLayoutView="89" workbookViewId="0">
      <selection activeCell="C44" sqref="C44:P44"/>
    </sheetView>
  </sheetViews>
  <sheetFormatPr defaultColWidth="3" defaultRowHeight="14.25" customHeight="1"/>
  <cols>
    <col min="1" max="72" width="3.125" style="1" customWidth="1"/>
    <col min="73" max="16384" width="3" style="1"/>
  </cols>
  <sheetData>
    <row r="2" spans="2:72" ht="17.25">
      <c r="B2" s="2" t="s">
        <v>2</v>
      </c>
      <c r="C2" s="2"/>
      <c r="D2" s="2"/>
      <c r="E2" s="2"/>
      <c r="F2" s="2"/>
      <c r="G2" s="2"/>
      <c r="H2" s="2"/>
      <c r="I2" s="2"/>
      <c r="J2" s="2"/>
      <c r="K2" s="2"/>
      <c r="L2" s="2"/>
      <c r="M2" s="2"/>
      <c r="N2" s="2"/>
      <c r="O2" s="2"/>
      <c r="P2" s="2"/>
      <c r="Q2" s="2"/>
      <c r="R2" s="2"/>
      <c r="S2" s="2"/>
      <c r="T2" s="2"/>
      <c r="U2" s="2"/>
      <c r="V2" s="2"/>
      <c r="W2" s="2"/>
      <c r="AB2" s="10"/>
      <c r="AK2" s="54"/>
      <c r="AL2" s="54"/>
      <c r="AM2" s="54"/>
      <c r="AN2" s="54"/>
      <c r="AO2" s="54" t="s">
        <v>0</v>
      </c>
      <c r="AP2" s="54"/>
      <c r="AQ2" s="54"/>
      <c r="AR2" s="54" t="s">
        <v>4</v>
      </c>
      <c r="AS2" s="54"/>
      <c r="AT2" s="54"/>
      <c r="AU2" s="54" t="s">
        <v>7</v>
      </c>
    </row>
    <row r="3" spans="2:72" ht="5.25" customHeight="1">
      <c r="AB3" s="10"/>
    </row>
    <row r="4" spans="2:72" ht="18" customHeight="1">
      <c r="B4" s="2" t="s">
        <v>10</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9</v>
      </c>
      <c r="C6" s="12"/>
      <c r="D6" s="12"/>
      <c r="E6" s="12"/>
      <c r="F6" s="12"/>
      <c r="G6" s="32"/>
      <c r="H6" s="3"/>
      <c r="I6" s="12"/>
      <c r="J6" s="12"/>
      <c r="K6" s="12"/>
      <c r="L6" s="12"/>
      <c r="M6" s="12"/>
      <c r="N6" s="12"/>
      <c r="O6" s="12"/>
      <c r="P6" s="12"/>
      <c r="Q6" s="12"/>
      <c r="R6" s="12"/>
      <c r="S6" s="12"/>
      <c r="T6" s="12"/>
      <c r="U6" s="12"/>
      <c r="V6" s="12"/>
      <c r="W6" s="32"/>
      <c r="Y6" s="1" t="s">
        <v>15</v>
      </c>
      <c r="AA6" s="10"/>
    </row>
    <row r="7" spans="2:72" ht="17.25" customHeight="1">
      <c r="B7" s="4" t="s">
        <v>12</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8</v>
      </c>
      <c r="C8" s="14"/>
      <c r="D8" s="14"/>
      <c r="E8" s="14"/>
      <c r="F8" s="14"/>
      <c r="G8" s="34"/>
      <c r="H8" s="5"/>
      <c r="I8" s="14"/>
      <c r="J8" s="14"/>
      <c r="K8" s="14"/>
      <c r="L8" s="14"/>
      <c r="M8" s="14"/>
      <c r="N8" s="14"/>
      <c r="O8" s="14"/>
      <c r="P8" s="14"/>
      <c r="Q8" s="14"/>
      <c r="R8" s="14"/>
      <c r="S8" s="14"/>
      <c r="T8" s="14"/>
      <c r="U8" s="14"/>
      <c r="V8" s="14"/>
      <c r="W8" s="34"/>
      <c r="Y8" s="10" t="s">
        <v>18</v>
      </c>
      <c r="AA8" s="10"/>
      <c r="AT8" s="10"/>
    </row>
    <row r="9" spans="2:72" ht="17.25" customHeight="1">
      <c r="B9" s="5" t="s">
        <v>20</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24</v>
      </c>
      <c r="C10" s="15"/>
      <c r="D10" s="15"/>
      <c r="E10" s="15"/>
      <c r="F10" s="15"/>
      <c r="G10" s="35"/>
      <c r="H10" s="6"/>
      <c r="I10" s="15"/>
      <c r="J10" s="15"/>
      <c r="K10" s="15"/>
      <c r="L10" s="15"/>
      <c r="M10" s="15"/>
      <c r="N10" s="15"/>
      <c r="O10" s="15"/>
      <c r="P10" s="15"/>
      <c r="Q10" s="15"/>
      <c r="R10" s="15"/>
      <c r="S10" s="15"/>
      <c r="T10" s="15"/>
      <c r="U10" s="15"/>
      <c r="V10" s="15"/>
      <c r="W10" s="35"/>
      <c r="Y10" s="42"/>
      <c r="Z10" s="15" t="s">
        <v>26</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27</v>
      </c>
      <c r="C11" s="12"/>
      <c r="D11" s="12"/>
      <c r="E11" s="12"/>
      <c r="F11" s="12"/>
      <c r="G11" s="32"/>
      <c r="H11" s="3" t="s">
        <v>30</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79</v>
      </c>
      <c r="AE13" s="43"/>
    </row>
    <row r="14" spans="2:72" ht="13.5" customHeight="1">
      <c r="B14" s="56"/>
      <c r="C14" s="58" t="s">
        <v>86</v>
      </c>
      <c r="D14" s="63"/>
      <c r="E14" s="63"/>
      <c r="F14" s="63"/>
      <c r="G14" s="63"/>
      <c r="H14" s="63"/>
      <c r="I14" s="63"/>
      <c r="J14" s="63"/>
      <c r="K14" s="63"/>
      <c r="L14" s="63"/>
      <c r="M14" s="63"/>
      <c r="N14" s="63"/>
      <c r="O14" s="63"/>
      <c r="P14" s="69"/>
      <c r="Q14" s="58" t="s">
        <v>88</v>
      </c>
      <c r="R14" s="63"/>
      <c r="S14" s="63"/>
      <c r="T14" s="63"/>
      <c r="U14" s="63"/>
      <c r="V14" s="63"/>
      <c r="W14" s="63"/>
      <c r="X14" s="63"/>
      <c r="Y14" s="63"/>
      <c r="Z14" s="63"/>
      <c r="AA14" s="63"/>
      <c r="AB14" s="63"/>
      <c r="AC14" s="63"/>
      <c r="AD14" s="69"/>
      <c r="AE14" s="58" t="s">
        <v>92</v>
      </c>
      <c r="AF14" s="63"/>
      <c r="AG14" s="63"/>
      <c r="AH14" s="63"/>
      <c r="AI14" s="63"/>
      <c r="AJ14" s="63"/>
      <c r="AK14" s="63"/>
      <c r="AL14" s="63"/>
      <c r="AM14" s="63"/>
      <c r="AN14" s="63"/>
      <c r="AO14" s="63"/>
      <c r="AP14" s="63"/>
      <c r="AQ14" s="63"/>
      <c r="AR14" s="69"/>
      <c r="AS14" s="58" t="s">
        <v>91</v>
      </c>
      <c r="AT14" s="63"/>
      <c r="AU14" s="63"/>
      <c r="AV14" s="63"/>
      <c r="AW14" s="63"/>
      <c r="AX14" s="63"/>
      <c r="AY14" s="63"/>
      <c r="AZ14" s="63"/>
      <c r="BA14" s="63"/>
      <c r="BB14" s="63"/>
      <c r="BC14" s="63"/>
      <c r="BD14" s="63"/>
      <c r="BE14" s="63"/>
      <c r="BF14" s="69"/>
      <c r="BG14" s="58" t="s">
        <v>83</v>
      </c>
      <c r="BH14" s="63"/>
      <c r="BI14" s="63"/>
      <c r="BJ14" s="63"/>
      <c r="BK14" s="63"/>
      <c r="BL14" s="63"/>
      <c r="BM14" s="63"/>
      <c r="BN14" s="63"/>
      <c r="BO14" s="63"/>
      <c r="BP14" s="63"/>
      <c r="BQ14" s="63"/>
      <c r="BR14" s="63"/>
      <c r="BS14" s="63"/>
      <c r="BT14" s="69"/>
    </row>
    <row r="15" spans="2:72" ht="13.5" customHeight="1">
      <c r="B15" s="57"/>
      <c r="C15" s="16" t="s">
        <v>45</v>
      </c>
      <c r="D15" s="27"/>
      <c r="E15" s="27"/>
      <c r="F15" s="27"/>
      <c r="G15" s="27"/>
      <c r="H15" s="27"/>
      <c r="I15" s="27"/>
      <c r="J15" s="27"/>
      <c r="K15" s="27"/>
      <c r="L15" s="27"/>
      <c r="M15" s="27"/>
      <c r="N15" s="27"/>
      <c r="O15" s="27"/>
      <c r="P15" s="37"/>
      <c r="Q15" s="16" t="s">
        <v>45</v>
      </c>
      <c r="R15" s="27"/>
      <c r="S15" s="27"/>
      <c r="T15" s="27"/>
      <c r="U15" s="27"/>
      <c r="V15" s="27"/>
      <c r="W15" s="27"/>
      <c r="X15" s="27"/>
      <c r="Y15" s="27"/>
      <c r="Z15" s="27"/>
      <c r="AA15" s="27"/>
      <c r="AB15" s="27"/>
      <c r="AC15" s="27"/>
      <c r="AD15" s="37"/>
      <c r="AE15" s="16" t="s">
        <v>45</v>
      </c>
      <c r="AF15" s="27"/>
      <c r="AG15" s="27"/>
      <c r="AH15" s="27"/>
      <c r="AI15" s="27"/>
      <c r="AJ15" s="27"/>
      <c r="AK15" s="27"/>
      <c r="AL15" s="27"/>
      <c r="AM15" s="27"/>
      <c r="AN15" s="27"/>
      <c r="AO15" s="27"/>
      <c r="AP15" s="27"/>
      <c r="AQ15" s="27"/>
      <c r="AR15" s="37"/>
      <c r="AS15" s="16" t="s">
        <v>45</v>
      </c>
      <c r="AT15" s="27"/>
      <c r="AU15" s="27"/>
      <c r="AV15" s="27"/>
      <c r="AW15" s="27"/>
      <c r="AX15" s="27"/>
      <c r="AY15" s="27"/>
      <c r="AZ15" s="27"/>
      <c r="BA15" s="27"/>
      <c r="BB15" s="27"/>
      <c r="BC15" s="27"/>
      <c r="BD15" s="27"/>
      <c r="BE15" s="27"/>
      <c r="BF15" s="37"/>
      <c r="BG15" s="16" t="s">
        <v>45</v>
      </c>
      <c r="BH15" s="27"/>
      <c r="BI15" s="27"/>
      <c r="BJ15" s="27"/>
      <c r="BK15" s="27"/>
      <c r="BL15" s="27"/>
      <c r="BM15" s="27"/>
      <c r="BN15" s="27"/>
      <c r="BO15" s="27"/>
      <c r="BP15" s="27"/>
      <c r="BQ15" s="27"/>
      <c r="BR15" s="27"/>
      <c r="BS15" s="27"/>
      <c r="BT15" s="37"/>
    </row>
    <row r="16" spans="2:72" ht="13.5" customHeight="1">
      <c r="B16" s="8" t="s">
        <v>31</v>
      </c>
      <c r="C16" s="59" t="s">
        <v>95</v>
      </c>
      <c r="D16" s="64"/>
      <c r="E16" s="64"/>
      <c r="F16" s="64"/>
      <c r="G16" s="64"/>
      <c r="H16" s="64"/>
      <c r="I16" s="66" t="s">
        <v>55</v>
      </c>
      <c r="J16" s="66"/>
      <c r="K16" s="66"/>
      <c r="L16" s="66"/>
      <c r="M16" s="66"/>
      <c r="N16" s="66"/>
      <c r="O16" s="66"/>
      <c r="P16" s="70"/>
      <c r="Q16" s="59" t="s">
        <v>95</v>
      </c>
      <c r="R16" s="64"/>
      <c r="S16" s="64"/>
      <c r="T16" s="64"/>
      <c r="U16" s="64"/>
      <c r="V16" s="64"/>
      <c r="W16" s="66" t="s">
        <v>55</v>
      </c>
      <c r="X16" s="66"/>
      <c r="Y16" s="66"/>
      <c r="Z16" s="66"/>
      <c r="AA16" s="66"/>
      <c r="AB16" s="66"/>
      <c r="AC16" s="66"/>
      <c r="AD16" s="70"/>
      <c r="AE16" s="59" t="s">
        <v>95</v>
      </c>
      <c r="AF16" s="64"/>
      <c r="AG16" s="64"/>
      <c r="AH16" s="64"/>
      <c r="AI16" s="64"/>
      <c r="AJ16" s="64"/>
      <c r="AK16" s="66" t="s">
        <v>55</v>
      </c>
      <c r="AL16" s="66"/>
      <c r="AM16" s="66"/>
      <c r="AN16" s="66"/>
      <c r="AO16" s="66"/>
      <c r="AP16" s="66"/>
      <c r="AQ16" s="66"/>
      <c r="AR16" s="70"/>
      <c r="AS16" s="59" t="s">
        <v>95</v>
      </c>
      <c r="AT16" s="64"/>
      <c r="AU16" s="64"/>
      <c r="AV16" s="64"/>
      <c r="AW16" s="64"/>
      <c r="AX16" s="64"/>
      <c r="AY16" s="66" t="s">
        <v>55</v>
      </c>
      <c r="AZ16" s="66"/>
      <c r="BA16" s="66"/>
      <c r="BB16" s="66"/>
      <c r="BC16" s="66"/>
      <c r="BD16" s="66"/>
      <c r="BE16" s="66"/>
      <c r="BF16" s="70"/>
      <c r="BG16" s="59" t="s">
        <v>95</v>
      </c>
      <c r="BH16" s="64"/>
      <c r="BI16" s="64"/>
      <c r="BJ16" s="64"/>
      <c r="BK16" s="64"/>
      <c r="BL16" s="64"/>
      <c r="BM16" s="66" t="s">
        <v>55</v>
      </c>
      <c r="BN16" s="66"/>
      <c r="BO16" s="66"/>
      <c r="BP16" s="66"/>
      <c r="BQ16" s="66"/>
      <c r="BR16" s="66"/>
      <c r="BS16" s="66"/>
      <c r="BT16" s="70"/>
    </row>
    <row r="17" spans="2:72" ht="13.5" customHeight="1">
      <c r="B17" s="8"/>
      <c r="C17" s="58" t="s">
        <v>81</v>
      </c>
      <c r="D17" s="63"/>
      <c r="E17" s="63"/>
      <c r="F17" s="63"/>
      <c r="G17" s="63"/>
      <c r="H17" s="63"/>
      <c r="I17" s="63"/>
      <c r="J17" s="63"/>
      <c r="K17" s="63"/>
      <c r="L17" s="63"/>
      <c r="M17" s="63"/>
      <c r="N17" s="63"/>
      <c r="O17" s="63"/>
      <c r="P17" s="63"/>
      <c r="Q17" s="58" t="s">
        <v>81</v>
      </c>
      <c r="R17" s="63"/>
      <c r="S17" s="63"/>
      <c r="T17" s="63"/>
      <c r="U17" s="63"/>
      <c r="V17" s="63"/>
      <c r="W17" s="63"/>
      <c r="X17" s="63"/>
      <c r="Y17" s="63"/>
      <c r="Z17" s="63"/>
      <c r="AA17" s="63"/>
      <c r="AB17" s="63"/>
      <c r="AC17" s="63"/>
      <c r="AD17" s="63"/>
      <c r="AE17" s="58" t="s">
        <v>81</v>
      </c>
      <c r="AF17" s="63"/>
      <c r="AG17" s="63"/>
      <c r="AH17" s="63"/>
      <c r="AI17" s="63"/>
      <c r="AJ17" s="63"/>
      <c r="AK17" s="63"/>
      <c r="AL17" s="63"/>
      <c r="AM17" s="63"/>
      <c r="AN17" s="63"/>
      <c r="AO17" s="63"/>
      <c r="AP17" s="63"/>
      <c r="AQ17" s="63"/>
      <c r="AR17" s="63"/>
      <c r="AS17" s="58" t="s">
        <v>81</v>
      </c>
      <c r="AT17" s="63"/>
      <c r="AU17" s="63"/>
      <c r="AV17" s="63"/>
      <c r="AW17" s="63"/>
      <c r="AX17" s="63"/>
      <c r="AY17" s="63"/>
      <c r="AZ17" s="63"/>
      <c r="BA17" s="63"/>
      <c r="BB17" s="63"/>
      <c r="BC17" s="63"/>
      <c r="BD17" s="63"/>
      <c r="BE17" s="63"/>
      <c r="BF17" s="63"/>
      <c r="BG17" s="58" t="s">
        <v>81</v>
      </c>
      <c r="BH17" s="63"/>
      <c r="BI17" s="63"/>
      <c r="BJ17" s="63"/>
      <c r="BK17" s="63"/>
      <c r="BL17" s="63"/>
      <c r="BM17" s="63"/>
      <c r="BN17" s="63"/>
      <c r="BO17" s="63"/>
      <c r="BP17" s="63"/>
      <c r="BQ17" s="63"/>
      <c r="BR17" s="63"/>
      <c r="BS17" s="63"/>
      <c r="BT17" s="69"/>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60" t="s">
        <v>35</v>
      </c>
      <c r="D22" s="65"/>
      <c r="E22" s="65"/>
      <c r="F22" s="65"/>
      <c r="G22" s="65"/>
      <c r="H22" s="65"/>
      <c r="I22" s="65"/>
      <c r="J22" s="65"/>
      <c r="K22" s="65"/>
      <c r="L22" s="65"/>
      <c r="M22" s="65"/>
      <c r="N22" s="65"/>
      <c r="O22" s="65"/>
      <c r="P22" s="65"/>
      <c r="Q22" s="60" t="s">
        <v>35</v>
      </c>
      <c r="R22" s="65"/>
      <c r="S22" s="65"/>
      <c r="T22" s="65"/>
      <c r="U22" s="65"/>
      <c r="V22" s="65"/>
      <c r="W22" s="65"/>
      <c r="X22" s="65"/>
      <c r="Y22" s="65"/>
      <c r="Z22" s="65"/>
      <c r="AA22" s="65"/>
      <c r="AB22" s="65"/>
      <c r="AC22" s="65"/>
      <c r="AD22" s="65"/>
      <c r="AE22" s="60" t="s">
        <v>35</v>
      </c>
      <c r="AF22" s="65"/>
      <c r="AG22" s="65"/>
      <c r="AH22" s="65"/>
      <c r="AI22" s="65"/>
      <c r="AJ22" s="65"/>
      <c r="AK22" s="65"/>
      <c r="AL22" s="65"/>
      <c r="AM22" s="65"/>
      <c r="AN22" s="65"/>
      <c r="AO22" s="65"/>
      <c r="AP22" s="65"/>
      <c r="AQ22" s="65"/>
      <c r="AR22" s="65"/>
      <c r="AS22" s="60" t="s">
        <v>35</v>
      </c>
      <c r="AT22" s="65"/>
      <c r="AU22" s="65"/>
      <c r="AV22" s="65"/>
      <c r="AW22" s="65"/>
      <c r="AX22" s="65"/>
      <c r="AY22" s="65"/>
      <c r="AZ22" s="65"/>
      <c r="BA22" s="65"/>
      <c r="BB22" s="65"/>
      <c r="BC22" s="65"/>
      <c r="BD22" s="65"/>
      <c r="BE22" s="65"/>
      <c r="BF22" s="65"/>
      <c r="BG22" s="60" t="s">
        <v>35</v>
      </c>
      <c r="BH22" s="65"/>
      <c r="BI22" s="65"/>
      <c r="BJ22" s="65"/>
      <c r="BK22" s="65"/>
      <c r="BL22" s="65"/>
      <c r="BM22" s="65"/>
      <c r="BN22" s="65"/>
      <c r="BO22" s="65"/>
      <c r="BP22" s="65"/>
      <c r="BQ22" s="65"/>
      <c r="BR22" s="65"/>
      <c r="BS22" s="65"/>
      <c r="BT22" s="82"/>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36</v>
      </c>
      <c r="C27" s="59" t="s">
        <v>95</v>
      </c>
      <c r="D27" s="64"/>
      <c r="E27" s="64"/>
      <c r="F27" s="64"/>
      <c r="G27" s="64"/>
      <c r="H27" s="64"/>
      <c r="I27" s="66" t="s">
        <v>55</v>
      </c>
      <c r="J27" s="66"/>
      <c r="K27" s="66"/>
      <c r="L27" s="66"/>
      <c r="M27" s="66"/>
      <c r="N27" s="66"/>
      <c r="O27" s="66"/>
      <c r="P27" s="70"/>
      <c r="Q27" s="59" t="s">
        <v>95</v>
      </c>
      <c r="R27" s="64"/>
      <c r="S27" s="64"/>
      <c r="T27" s="64"/>
      <c r="U27" s="64"/>
      <c r="V27" s="64"/>
      <c r="W27" s="66" t="s">
        <v>55</v>
      </c>
      <c r="X27" s="66"/>
      <c r="Y27" s="66"/>
      <c r="Z27" s="66"/>
      <c r="AA27" s="66"/>
      <c r="AB27" s="66"/>
      <c r="AC27" s="66"/>
      <c r="AD27" s="70"/>
      <c r="AE27" s="59" t="s">
        <v>95</v>
      </c>
      <c r="AF27" s="64"/>
      <c r="AG27" s="64"/>
      <c r="AH27" s="64"/>
      <c r="AI27" s="64"/>
      <c r="AJ27" s="64"/>
      <c r="AK27" s="66" t="s">
        <v>55</v>
      </c>
      <c r="AL27" s="66"/>
      <c r="AM27" s="66"/>
      <c r="AN27" s="66"/>
      <c r="AO27" s="66"/>
      <c r="AP27" s="66"/>
      <c r="AQ27" s="66"/>
      <c r="AR27" s="70"/>
      <c r="AS27" s="59" t="s">
        <v>95</v>
      </c>
      <c r="AT27" s="64"/>
      <c r="AU27" s="64"/>
      <c r="AV27" s="64"/>
      <c r="AW27" s="64"/>
      <c r="AX27" s="64"/>
      <c r="AY27" s="66" t="s">
        <v>55</v>
      </c>
      <c r="AZ27" s="66"/>
      <c r="BA27" s="66"/>
      <c r="BB27" s="66"/>
      <c r="BC27" s="66"/>
      <c r="BD27" s="66"/>
      <c r="BE27" s="66"/>
      <c r="BF27" s="70"/>
      <c r="BG27" s="59" t="s">
        <v>95</v>
      </c>
      <c r="BH27" s="64"/>
      <c r="BI27" s="64"/>
      <c r="BJ27" s="64"/>
      <c r="BK27" s="64"/>
      <c r="BL27" s="64"/>
      <c r="BM27" s="66" t="s">
        <v>55</v>
      </c>
      <c r="BN27" s="66"/>
      <c r="BO27" s="66"/>
      <c r="BP27" s="66"/>
      <c r="BQ27" s="66"/>
      <c r="BR27" s="66"/>
      <c r="BS27" s="66"/>
      <c r="BT27" s="70"/>
    </row>
    <row r="28" spans="2:72" ht="13.5" customHeight="1">
      <c r="B28" s="8"/>
      <c r="C28" s="58" t="s">
        <v>81</v>
      </c>
      <c r="D28" s="63"/>
      <c r="E28" s="63"/>
      <c r="F28" s="63"/>
      <c r="G28" s="63"/>
      <c r="H28" s="63"/>
      <c r="I28" s="63"/>
      <c r="J28" s="63"/>
      <c r="K28" s="63"/>
      <c r="L28" s="63"/>
      <c r="M28" s="63"/>
      <c r="N28" s="63"/>
      <c r="O28" s="63"/>
      <c r="P28" s="63"/>
      <c r="Q28" s="58" t="s">
        <v>81</v>
      </c>
      <c r="R28" s="63"/>
      <c r="S28" s="63"/>
      <c r="T28" s="63"/>
      <c r="U28" s="63"/>
      <c r="V28" s="63"/>
      <c r="W28" s="63"/>
      <c r="X28" s="63"/>
      <c r="Y28" s="63"/>
      <c r="Z28" s="63"/>
      <c r="AA28" s="63"/>
      <c r="AB28" s="63"/>
      <c r="AC28" s="63"/>
      <c r="AD28" s="63"/>
      <c r="AE28" s="58" t="s">
        <v>81</v>
      </c>
      <c r="AF28" s="63"/>
      <c r="AG28" s="63"/>
      <c r="AH28" s="63"/>
      <c r="AI28" s="63"/>
      <c r="AJ28" s="63"/>
      <c r="AK28" s="63"/>
      <c r="AL28" s="63"/>
      <c r="AM28" s="63"/>
      <c r="AN28" s="63"/>
      <c r="AO28" s="63"/>
      <c r="AP28" s="63"/>
      <c r="AQ28" s="63"/>
      <c r="AR28" s="63"/>
      <c r="AS28" s="58" t="s">
        <v>81</v>
      </c>
      <c r="AT28" s="63"/>
      <c r="AU28" s="63"/>
      <c r="AV28" s="63"/>
      <c r="AW28" s="63"/>
      <c r="AX28" s="63"/>
      <c r="AY28" s="63"/>
      <c r="AZ28" s="63"/>
      <c r="BA28" s="63"/>
      <c r="BB28" s="63"/>
      <c r="BC28" s="63"/>
      <c r="BD28" s="63"/>
      <c r="BE28" s="63"/>
      <c r="BF28" s="63"/>
      <c r="BG28" s="58" t="s">
        <v>81</v>
      </c>
      <c r="BH28" s="63"/>
      <c r="BI28" s="63"/>
      <c r="BJ28" s="63"/>
      <c r="BK28" s="63"/>
      <c r="BL28" s="63"/>
      <c r="BM28" s="63"/>
      <c r="BN28" s="63"/>
      <c r="BO28" s="63"/>
      <c r="BP28" s="63"/>
      <c r="BQ28" s="63"/>
      <c r="BR28" s="63"/>
      <c r="BS28" s="63"/>
      <c r="BT28" s="69"/>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60" t="s">
        <v>35</v>
      </c>
      <c r="D33" s="65"/>
      <c r="E33" s="65"/>
      <c r="F33" s="65"/>
      <c r="G33" s="65"/>
      <c r="H33" s="65"/>
      <c r="I33" s="65"/>
      <c r="J33" s="65"/>
      <c r="K33" s="65"/>
      <c r="L33" s="65"/>
      <c r="M33" s="65"/>
      <c r="N33" s="65"/>
      <c r="O33" s="65"/>
      <c r="P33" s="65"/>
      <c r="Q33" s="60" t="s">
        <v>35</v>
      </c>
      <c r="R33" s="65"/>
      <c r="S33" s="65"/>
      <c r="T33" s="65"/>
      <c r="U33" s="65"/>
      <c r="V33" s="65"/>
      <c r="W33" s="65"/>
      <c r="X33" s="65"/>
      <c r="Y33" s="65"/>
      <c r="Z33" s="65"/>
      <c r="AA33" s="65"/>
      <c r="AB33" s="65"/>
      <c r="AC33" s="65"/>
      <c r="AD33" s="65"/>
      <c r="AE33" s="60" t="s">
        <v>35</v>
      </c>
      <c r="AF33" s="65"/>
      <c r="AG33" s="65"/>
      <c r="AH33" s="65"/>
      <c r="AI33" s="65"/>
      <c r="AJ33" s="65"/>
      <c r="AK33" s="65"/>
      <c r="AL33" s="65"/>
      <c r="AM33" s="65"/>
      <c r="AN33" s="65"/>
      <c r="AO33" s="65"/>
      <c r="AP33" s="65"/>
      <c r="AQ33" s="65"/>
      <c r="AR33" s="65"/>
      <c r="AS33" s="60" t="s">
        <v>35</v>
      </c>
      <c r="AT33" s="65"/>
      <c r="AU33" s="65"/>
      <c r="AV33" s="65"/>
      <c r="AW33" s="65"/>
      <c r="AX33" s="65"/>
      <c r="AY33" s="65"/>
      <c r="AZ33" s="65"/>
      <c r="BA33" s="65"/>
      <c r="BB33" s="65"/>
      <c r="BC33" s="65"/>
      <c r="BD33" s="65"/>
      <c r="BE33" s="65"/>
      <c r="BF33" s="65"/>
      <c r="BG33" s="60" t="s">
        <v>35</v>
      </c>
      <c r="BH33" s="65"/>
      <c r="BI33" s="65"/>
      <c r="BJ33" s="65"/>
      <c r="BK33" s="65"/>
      <c r="BL33" s="65"/>
      <c r="BM33" s="65"/>
      <c r="BN33" s="65"/>
      <c r="BO33" s="65"/>
      <c r="BP33" s="65"/>
      <c r="BQ33" s="65"/>
      <c r="BR33" s="65"/>
      <c r="BS33" s="65"/>
      <c r="BT33" s="82"/>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39</v>
      </c>
      <c r="C38" s="59" t="s">
        <v>95</v>
      </c>
      <c r="D38" s="64"/>
      <c r="E38" s="64"/>
      <c r="F38" s="64"/>
      <c r="G38" s="64"/>
      <c r="H38" s="64"/>
      <c r="I38" s="66" t="s">
        <v>55</v>
      </c>
      <c r="J38" s="66"/>
      <c r="K38" s="66"/>
      <c r="L38" s="66"/>
      <c r="M38" s="66"/>
      <c r="N38" s="66"/>
      <c r="O38" s="66"/>
      <c r="P38" s="70"/>
      <c r="Q38" s="59" t="s">
        <v>95</v>
      </c>
      <c r="R38" s="64"/>
      <c r="S38" s="64"/>
      <c r="T38" s="64"/>
      <c r="U38" s="64"/>
      <c r="V38" s="64"/>
      <c r="W38" s="66" t="s">
        <v>55</v>
      </c>
      <c r="X38" s="66"/>
      <c r="Y38" s="66"/>
      <c r="Z38" s="66"/>
      <c r="AA38" s="66"/>
      <c r="AB38" s="66"/>
      <c r="AC38" s="66"/>
      <c r="AD38" s="70"/>
      <c r="AE38" s="59" t="s">
        <v>95</v>
      </c>
      <c r="AF38" s="64"/>
      <c r="AG38" s="64"/>
      <c r="AH38" s="64"/>
      <c r="AI38" s="64"/>
      <c r="AJ38" s="64"/>
      <c r="AK38" s="66" t="s">
        <v>55</v>
      </c>
      <c r="AL38" s="66"/>
      <c r="AM38" s="66"/>
      <c r="AN38" s="66"/>
      <c r="AO38" s="66"/>
      <c r="AP38" s="66"/>
      <c r="AQ38" s="66"/>
      <c r="AR38" s="70"/>
      <c r="AS38" s="59" t="s">
        <v>95</v>
      </c>
      <c r="AT38" s="64"/>
      <c r="AU38" s="64"/>
      <c r="AV38" s="64"/>
      <c r="AW38" s="64"/>
      <c r="AX38" s="64"/>
      <c r="AY38" s="66" t="s">
        <v>55</v>
      </c>
      <c r="AZ38" s="66"/>
      <c r="BA38" s="66"/>
      <c r="BB38" s="66"/>
      <c r="BC38" s="66"/>
      <c r="BD38" s="66"/>
      <c r="BE38" s="66"/>
      <c r="BF38" s="70"/>
      <c r="BG38" s="59" t="s">
        <v>95</v>
      </c>
      <c r="BH38" s="64"/>
      <c r="BI38" s="64"/>
      <c r="BJ38" s="64"/>
      <c r="BK38" s="64"/>
      <c r="BL38" s="64"/>
      <c r="BM38" s="66" t="s">
        <v>55</v>
      </c>
      <c r="BN38" s="66"/>
      <c r="BO38" s="66"/>
      <c r="BP38" s="66"/>
      <c r="BQ38" s="66"/>
      <c r="BR38" s="66"/>
      <c r="BS38" s="66"/>
      <c r="BT38" s="70"/>
    </row>
    <row r="39" spans="2:72" ht="13.5" customHeight="1">
      <c r="B39" s="8"/>
      <c r="C39" s="58" t="s">
        <v>81</v>
      </c>
      <c r="D39" s="63"/>
      <c r="E39" s="63"/>
      <c r="F39" s="63"/>
      <c r="G39" s="63"/>
      <c r="H39" s="63"/>
      <c r="I39" s="63"/>
      <c r="J39" s="63"/>
      <c r="K39" s="63"/>
      <c r="L39" s="63"/>
      <c r="M39" s="63"/>
      <c r="N39" s="63"/>
      <c r="O39" s="63"/>
      <c r="P39" s="63"/>
      <c r="Q39" s="58" t="s">
        <v>81</v>
      </c>
      <c r="R39" s="63"/>
      <c r="S39" s="63"/>
      <c r="T39" s="63"/>
      <c r="U39" s="63"/>
      <c r="V39" s="63"/>
      <c r="W39" s="63"/>
      <c r="X39" s="63"/>
      <c r="Y39" s="63"/>
      <c r="Z39" s="63"/>
      <c r="AA39" s="63"/>
      <c r="AB39" s="63"/>
      <c r="AC39" s="63"/>
      <c r="AD39" s="63"/>
      <c r="AE39" s="58" t="s">
        <v>81</v>
      </c>
      <c r="AF39" s="63"/>
      <c r="AG39" s="63"/>
      <c r="AH39" s="63"/>
      <c r="AI39" s="63"/>
      <c r="AJ39" s="63"/>
      <c r="AK39" s="63"/>
      <c r="AL39" s="63"/>
      <c r="AM39" s="63"/>
      <c r="AN39" s="63"/>
      <c r="AO39" s="63"/>
      <c r="AP39" s="63"/>
      <c r="AQ39" s="63"/>
      <c r="AR39" s="63"/>
      <c r="AS39" s="58" t="s">
        <v>81</v>
      </c>
      <c r="AT39" s="63"/>
      <c r="AU39" s="63"/>
      <c r="AV39" s="63"/>
      <c r="AW39" s="63"/>
      <c r="AX39" s="63"/>
      <c r="AY39" s="63"/>
      <c r="AZ39" s="63"/>
      <c r="BA39" s="63"/>
      <c r="BB39" s="63"/>
      <c r="BC39" s="63"/>
      <c r="BD39" s="63"/>
      <c r="BE39" s="63"/>
      <c r="BF39" s="63"/>
      <c r="BG39" s="58" t="s">
        <v>81</v>
      </c>
      <c r="BH39" s="63"/>
      <c r="BI39" s="63"/>
      <c r="BJ39" s="63"/>
      <c r="BK39" s="63"/>
      <c r="BL39" s="63"/>
      <c r="BM39" s="63"/>
      <c r="BN39" s="63"/>
      <c r="BO39" s="63"/>
      <c r="BP39" s="63"/>
      <c r="BQ39" s="63"/>
      <c r="BR39" s="63"/>
      <c r="BS39" s="63"/>
      <c r="BT39" s="69"/>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60" t="s">
        <v>35</v>
      </c>
      <c r="D44" s="65"/>
      <c r="E44" s="65"/>
      <c r="F44" s="65"/>
      <c r="G44" s="65"/>
      <c r="H44" s="65"/>
      <c r="I44" s="65"/>
      <c r="J44" s="65"/>
      <c r="K44" s="65"/>
      <c r="L44" s="65"/>
      <c r="M44" s="65"/>
      <c r="N44" s="65"/>
      <c r="O44" s="65"/>
      <c r="P44" s="65"/>
      <c r="Q44" s="60" t="s">
        <v>35</v>
      </c>
      <c r="R44" s="65"/>
      <c r="S44" s="65"/>
      <c r="T44" s="65"/>
      <c r="U44" s="65"/>
      <c r="V44" s="65"/>
      <c r="W44" s="65"/>
      <c r="X44" s="65"/>
      <c r="Y44" s="65"/>
      <c r="Z44" s="65"/>
      <c r="AA44" s="65"/>
      <c r="AB44" s="65"/>
      <c r="AC44" s="65"/>
      <c r="AD44" s="65"/>
      <c r="AE44" s="60" t="s">
        <v>35</v>
      </c>
      <c r="AF44" s="65"/>
      <c r="AG44" s="65"/>
      <c r="AH44" s="65"/>
      <c r="AI44" s="65"/>
      <c r="AJ44" s="65"/>
      <c r="AK44" s="65"/>
      <c r="AL44" s="65"/>
      <c r="AM44" s="65"/>
      <c r="AN44" s="65"/>
      <c r="AO44" s="65"/>
      <c r="AP44" s="65"/>
      <c r="AQ44" s="65"/>
      <c r="AR44" s="65"/>
      <c r="AS44" s="60" t="s">
        <v>35</v>
      </c>
      <c r="AT44" s="65"/>
      <c r="AU44" s="65"/>
      <c r="AV44" s="65"/>
      <c r="AW44" s="65"/>
      <c r="AX44" s="65"/>
      <c r="AY44" s="65"/>
      <c r="AZ44" s="65"/>
      <c r="BA44" s="65"/>
      <c r="BB44" s="65"/>
      <c r="BC44" s="65"/>
      <c r="BD44" s="65"/>
      <c r="BE44" s="65"/>
      <c r="BF44" s="65"/>
      <c r="BG44" s="60" t="s">
        <v>35</v>
      </c>
      <c r="BH44" s="65"/>
      <c r="BI44" s="65"/>
      <c r="BJ44" s="65"/>
      <c r="BK44" s="65"/>
      <c r="BL44" s="65"/>
      <c r="BM44" s="65"/>
      <c r="BN44" s="65"/>
      <c r="BO44" s="65"/>
      <c r="BP44" s="65"/>
      <c r="BQ44" s="65"/>
      <c r="BR44" s="65"/>
      <c r="BS44" s="65"/>
      <c r="BT44" s="82"/>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6</v>
      </c>
      <c r="C49" s="59" t="s">
        <v>95</v>
      </c>
      <c r="D49" s="64"/>
      <c r="E49" s="64"/>
      <c r="F49" s="64"/>
      <c r="G49" s="64"/>
      <c r="H49" s="64"/>
      <c r="I49" s="66" t="s">
        <v>55</v>
      </c>
      <c r="J49" s="66"/>
      <c r="K49" s="66"/>
      <c r="L49" s="66"/>
      <c r="M49" s="66"/>
      <c r="N49" s="66"/>
      <c r="O49" s="66"/>
      <c r="P49" s="70"/>
      <c r="Q49" s="59" t="s">
        <v>95</v>
      </c>
      <c r="R49" s="64"/>
      <c r="S49" s="64"/>
      <c r="T49" s="64"/>
      <c r="U49" s="64"/>
      <c r="V49" s="64"/>
      <c r="W49" s="66" t="s">
        <v>55</v>
      </c>
      <c r="X49" s="66"/>
      <c r="Y49" s="66"/>
      <c r="Z49" s="66"/>
      <c r="AA49" s="66"/>
      <c r="AB49" s="66"/>
      <c r="AC49" s="66"/>
      <c r="AD49" s="70"/>
      <c r="AE49" s="59" t="s">
        <v>95</v>
      </c>
      <c r="AF49" s="64"/>
      <c r="AG49" s="64"/>
      <c r="AH49" s="64"/>
      <c r="AI49" s="64"/>
      <c r="AJ49" s="64"/>
      <c r="AK49" s="66" t="s">
        <v>55</v>
      </c>
      <c r="AL49" s="66"/>
      <c r="AM49" s="66"/>
      <c r="AN49" s="66"/>
      <c r="AO49" s="66"/>
      <c r="AP49" s="66"/>
      <c r="AQ49" s="66"/>
      <c r="AR49" s="70"/>
      <c r="AS49" s="59" t="s">
        <v>95</v>
      </c>
      <c r="AT49" s="64"/>
      <c r="AU49" s="64"/>
      <c r="AV49" s="64"/>
      <c r="AW49" s="64"/>
      <c r="AX49" s="64"/>
      <c r="AY49" s="66" t="s">
        <v>55</v>
      </c>
      <c r="AZ49" s="66"/>
      <c r="BA49" s="66"/>
      <c r="BB49" s="66"/>
      <c r="BC49" s="66"/>
      <c r="BD49" s="66"/>
      <c r="BE49" s="66"/>
      <c r="BF49" s="70"/>
      <c r="BG49" s="59" t="s">
        <v>95</v>
      </c>
      <c r="BH49" s="64"/>
      <c r="BI49" s="64"/>
      <c r="BJ49" s="64"/>
      <c r="BK49" s="64"/>
      <c r="BL49" s="64"/>
      <c r="BM49" s="66" t="s">
        <v>55</v>
      </c>
      <c r="BN49" s="66"/>
      <c r="BO49" s="66"/>
      <c r="BP49" s="66"/>
      <c r="BQ49" s="66"/>
      <c r="BR49" s="66"/>
      <c r="BS49" s="66"/>
      <c r="BT49" s="70"/>
    </row>
    <row r="50" spans="2:72" ht="13.5" customHeight="1">
      <c r="B50" s="8"/>
      <c r="C50" s="58" t="s">
        <v>81</v>
      </c>
      <c r="D50" s="63"/>
      <c r="E50" s="63"/>
      <c r="F50" s="63"/>
      <c r="G50" s="63"/>
      <c r="H50" s="63"/>
      <c r="I50" s="63"/>
      <c r="J50" s="63"/>
      <c r="K50" s="63"/>
      <c r="L50" s="63"/>
      <c r="M50" s="63"/>
      <c r="N50" s="63"/>
      <c r="O50" s="63"/>
      <c r="P50" s="63"/>
      <c r="Q50" s="58" t="s">
        <v>81</v>
      </c>
      <c r="R50" s="63"/>
      <c r="S50" s="63"/>
      <c r="T50" s="63"/>
      <c r="U50" s="63"/>
      <c r="V50" s="63"/>
      <c r="W50" s="63"/>
      <c r="X50" s="63"/>
      <c r="Y50" s="63"/>
      <c r="Z50" s="63"/>
      <c r="AA50" s="63"/>
      <c r="AB50" s="63"/>
      <c r="AC50" s="63"/>
      <c r="AD50" s="63"/>
      <c r="AE50" s="58" t="s">
        <v>81</v>
      </c>
      <c r="AF50" s="63"/>
      <c r="AG50" s="63"/>
      <c r="AH50" s="63"/>
      <c r="AI50" s="63"/>
      <c r="AJ50" s="63"/>
      <c r="AK50" s="63"/>
      <c r="AL50" s="63"/>
      <c r="AM50" s="63"/>
      <c r="AN50" s="63"/>
      <c r="AO50" s="63"/>
      <c r="AP50" s="63"/>
      <c r="AQ50" s="63"/>
      <c r="AR50" s="63"/>
      <c r="AS50" s="58" t="s">
        <v>81</v>
      </c>
      <c r="AT50" s="63"/>
      <c r="AU50" s="63"/>
      <c r="AV50" s="63"/>
      <c r="AW50" s="63"/>
      <c r="AX50" s="63"/>
      <c r="AY50" s="63"/>
      <c r="AZ50" s="63"/>
      <c r="BA50" s="63"/>
      <c r="BB50" s="63"/>
      <c r="BC50" s="63"/>
      <c r="BD50" s="63"/>
      <c r="BE50" s="63"/>
      <c r="BF50" s="63"/>
      <c r="BG50" s="58" t="s">
        <v>81</v>
      </c>
      <c r="BH50" s="63"/>
      <c r="BI50" s="63"/>
      <c r="BJ50" s="63"/>
      <c r="BK50" s="63"/>
      <c r="BL50" s="63"/>
      <c r="BM50" s="63"/>
      <c r="BN50" s="63"/>
      <c r="BO50" s="63"/>
      <c r="BP50" s="63"/>
      <c r="BQ50" s="63"/>
      <c r="BR50" s="63"/>
      <c r="BS50" s="63"/>
      <c r="BT50" s="69"/>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60" t="s">
        <v>35</v>
      </c>
      <c r="D55" s="65"/>
      <c r="E55" s="65"/>
      <c r="F55" s="65"/>
      <c r="G55" s="65"/>
      <c r="H55" s="65"/>
      <c r="I55" s="65"/>
      <c r="J55" s="65"/>
      <c r="K55" s="65"/>
      <c r="L55" s="65"/>
      <c r="M55" s="65"/>
      <c r="N55" s="65"/>
      <c r="O55" s="65"/>
      <c r="P55" s="65"/>
      <c r="Q55" s="60" t="s">
        <v>35</v>
      </c>
      <c r="R55" s="65"/>
      <c r="S55" s="65"/>
      <c r="T55" s="65"/>
      <c r="U55" s="65"/>
      <c r="V55" s="65"/>
      <c r="W55" s="65"/>
      <c r="X55" s="65"/>
      <c r="Y55" s="65"/>
      <c r="Z55" s="65"/>
      <c r="AA55" s="65"/>
      <c r="AB55" s="65"/>
      <c r="AC55" s="65"/>
      <c r="AD55" s="65"/>
      <c r="AE55" s="60" t="s">
        <v>35</v>
      </c>
      <c r="AF55" s="65"/>
      <c r="AG55" s="65"/>
      <c r="AH55" s="65"/>
      <c r="AI55" s="65"/>
      <c r="AJ55" s="65"/>
      <c r="AK55" s="65"/>
      <c r="AL55" s="65"/>
      <c r="AM55" s="65"/>
      <c r="AN55" s="65"/>
      <c r="AO55" s="65"/>
      <c r="AP55" s="65"/>
      <c r="AQ55" s="65"/>
      <c r="AR55" s="65"/>
      <c r="AS55" s="60" t="s">
        <v>35</v>
      </c>
      <c r="AT55" s="65"/>
      <c r="AU55" s="65"/>
      <c r="AV55" s="65"/>
      <c r="AW55" s="65"/>
      <c r="AX55" s="65"/>
      <c r="AY55" s="65"/>
      <c r="AZ55" s="65"/>
      <c r="BA55" s="65"/>
      <c r="BB55" s="65"/>
      <c r="BC55" s="65"/>
      <c r="BD55" s="65"/>
      <c r="BE55" s="65"/>
      <c r="BF55" s="65"/>
      <c r="BG55" s="60" t="s">
        <v>35</v>
      </c>
      <c r="BH55" s="65"/>
      <c r="BI55" s="65"/>
      <c r="BJ55" s="65"/>
      <c r="BK55" s="65"/>
      <c r="BL55" s="65"/>
      <c r="BM55" s="65"/>
      <c r="BN55" s="65"/>
      <c r="BO55" s="65"/>
      <c r="BP55" s="65"/>
      <c r="BQ55" s="65"/>
      <c r="BR55" s="65"/>
      <c r="BS55" s="65"/>
      <c r="BT55" s="82"/>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14" t="s">
        <v>113</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43</v>
      </c>
      <c r="AC62" s="43"/>
      <c r="AM62" s="43" t="s">
        <v>62</v>
      </c>
    </row>
    <row r="63" spans="2:72" ht="16.5" customHeight="1">
      <c r="B63" s="10"/>
      <c r="C63" s="23"/>
      <c r="D63" s="23"/>
      <c r="E63" s="23"/>
      <c r="F63" s="23"/>
      <c r="G63" s="23"/>
      <c r="H63" s="23"/>
      <c r="I63" s="23"/>
      <c r="J63" s="23" t="s">
        <v>33</v>
      </c>
      <c r="K63" s="23"/>
      <c r="L63" s="23"/>
      <c r="M63" s="23"/>
      <c r="N63" s="23"/>
      <c r="O63" s="23" t="s">
        <v>40</v>
      </c>
      <c r="P63" s="23"/>
      <c r="Q63" s="23"/>
      <c r="R63" s="23"/>
      <c r="S63" s="23"/>
      <c r="T63" s="23" t="s">
        <v>56</v>
      </c>
      <c r="U63" s="23"/>
      <c r="V63" s="23"/>
      <c r="W63" s="23"/>
      <c r="X63" s="23"/>
      <c r="Y63" s="23" t="s">
        <v>64</v>
      </c>
      <c r="Z63" s="23"/>
      <c r="AA63" s="23"/>
      <c r="AB63" s="23"/>
      <c r="AC63" s="23"/>
      <c r="AD63" s="23" t="s">
        <v>13</v>
      </c>
      <c r="AE63" s="23"/>
      <c r="AF63" s="23"/>
      <c r="AG63" s="23"/>
      <c r="AH63" s="23"/>
      <c r="AI63" s="23" t="s">
        <v>78</v>
      </c>
      <c r="AJ63" s="23"/>
      <c r="AK63" s="23"/>
      <c r="AL63" s="23"/>
      <c r="AM63" s="23"/>
    </row>
    <row r="64" spans="2:72" ht="18" customHeight="1">
      <c r="B64" s="10"/>
      <c r="C64" s="24" t="s">
        <v>48</v>
      </c>
      <c r="D64" s="24"/>
      <c r="E64" s="24"/>
      <c r="F64" s="24"/>
      <c r="G64" s="24"/>
      <c r="H64" s="24"/>
      <c r="I64" s="24"/>
      <c r="J64" s="25"/>
      <c r="K64" s="25"/>
      <c r="L64" s="25"/>
      <c r="M64" s="23" t="s">
        <v>1</v>
      </c>
      <c r="N64" s="23"/>
      <c r="O64" s="25"/>
      <c r="P64" s="25"/>
      <c r="Q64" s="25"/>
      <c r="R64" s="23" t="s">
        <v>1</v>
      </c>
      <c r="S64" s="23"/>
      <c r="T64" s="25"/>
      <c r="U64" s="25"/>
      <c r="V64" s="25"/>
      <c r="W64" s="23" t="s">
        <v>1</v>
      </c>
      <c r="X64" s="23"/>
      <c r="Y64" s="25"/>
      <c r="Z64" s="25"/>
      <c r="AA64" s="25"/>
      <c r="AB64" s="23" t="s">
        <v>1</v>
      </c>
      <c r="AC64" s="23"/>
      <c r="AD64" s="25"/>
      <c r="AE64" s="25"/>
      <c r="AF64" s="25"/>
      <c r="AG64" s="23" t="s">
        <v>1</v>
      </c>
      <c r="AH64" s="23"/>
      <c r="AI64" s="25"/>
      <c r="AJ64" s="25"/>
      <c r="AK64" s="25"/>
      <c r="AL64" s="23" t="s">
        <v>1</v>
      </c>
      <c r="AM64" s="23"/>
    </row>
    <row r="65" spans="2:69" ht="18" customHeight="1">
      <c r="B65" s="10"/>
      <c r="C65" s="24" t="s">
        <v>44</v>
      </c>
      <c r="D65" s="24"/>
      <c r="E65" s="24"/>
      <c r="F65" s="24"/>
      <c r="G65" s="24"/>
      <c r="H65" s="24"/>
      <c r="I65" s="24"/>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69" ht="18" customHeight="1">
      <c r="B66" s="10"/>
      <c r="C66" s="24" t="s">
        <v>29</v>
      </c>
      <c r="D66" s="24"/>
      <c r="E66" s="24"/>
      <c r="F66" s="24"/>
      <c r="G66" s="24"/>
      <c r="H66" s="24"/>
      <c r="I66" s="24"/>
      <c r="J66" s="25"/>
      <c r="K66" s="25"/>
      <c r="L66" s="25"/>
      <c r="M66" s="23" t="s">
        <v>60</v>
      </c>
      <c r="N66" s="23"/>
      <c r="O66" s="25"/>
      <c r="P66" s="25"/>
      <c r="Q66" s="25"/>
      <c r="R66" s="23" t="s">
        <v>60</v>
      </c>
      <c r="S66" s="23"/>
      <c r="T66" s="25"/>
      <c r="U66" s="25"/>
      <c r="V66" s="25"/>
      <c r="W66" s="23" t="s">
        <v>60</v>
      </c>
      <c r="X66" s="23"/>
      <c r="Y66" s="25"/>
      <c r="Z66" s="25"/>
      <c r="AA66" s="25"/>
      <c r="AB66" s="23" t="s">
        <v>60</v>
      </c>
      <c r="AC66" s="23"/>
      <c r="AD66" s="25"/>
      <c r="AE66" s="25"/>
      <c r="AF66" s="25"/>
      <c r="AG66" s="23" t="s">
        <v>60</v>
      </c>
      <c r="AH66" s="23"/>
      <c r="AI66" s="25"/>
      <c r="AJ66" s="25"/>
      <c r="AK66" s="25"/>
      <c r="AL66" s="23" t="s">
        <v>60</v>
      </c>
      <c r="AM66" s="23"/>
    </row>
    <row r="67" spans="2:69" ht="18" customHeight="1">
      <c r="B67" s="10"/>
      <c r="C67" s="24" t="s">
        <v>49</v>
      </c>
      <c r="D67" s="24"/>
      <c r="E67" s="24"/>
      <c r="F67" s="24"/>
      <c r="G67" s="24"/>
      <c r="H67" s="24"/>
      <c r="I67" s="24"/>
      <c r="J67" s="25"/>
      <c r="K67" s="25"/>
      <c r="L67" s="25"/>
      <c r="M67" s="23" t="s">
        <v>63</v>
      </c>
      <c r="N67" s="23"/>
      <c r="O67" s="25"/>
      <c r="P67" s="25"/>
      <c r="Q67" s="25"/>
      <c r="R67" s="23" t="s">
        <v>63</v>
      </c>
      <c r="S67" s="23"/>
      <c r="T67" s="25"/>
      <c r="U67" s="25"/>
      <c r="V67" s="25"/>
      <c r="W67" s="23" t="s">
        <v>63</v>
      </c>
      <c r="X67" s="23"/>
      <c r="Y67" s="25"/>
      <c r="Z67" s="25"/>
      <c r="AA67" s="25"/>
      <c r="AB67" s="23" t="s">
        <v>63</v>
      </c>
      <c r="AC67" s="23"/>
      <c r="AD67" s="25"/>
      <c r="AE67" s="25"/>
      <c r="AF67" s="25"/>
      <c r="AG67" s="23" t="s">
        <v>63</v>
      </c>
      <c r="AH67" s="23"/>
      <c r="AI67" s="25"/>
      <c r="AJ67" s="25"/>
      <c r="AK67" s="25"/>
      <c r="AL67" s="23" t="s">
        <v>63</v>
      </c>
      <c r="AM67" s="23"/>
    </row>
    <row r="68" spans="2:69" ht="18" customHeight="1">
      <c r="B68" s="10"/>
      <c r="C68" s="24" t="s">
        <v>53</v>
      </c>
      <c r="D68" s="24"/>
      <c r="E68" s="24"/>
      <c r="F68" s="24"/>
      <c r="G68" s="24"/>
      <c r="H68" s="24"/>
      <c r="I68" s="24"/>
      <c r="J68" s="25"/>
      <c r="K68" s="25"/>
      <c r="L68" s="25"/>
      <c r="M68" s="23" t="s">
        <v>38</v>
      </c>
      <c r="N68" s="23"/>
      <c r="O68" s="25"/>
      <c r="P68" s="25"/>
      <c r="Q68" s="25"/>
      <c r="R68" s="23" t="s">
        <v>38</v>
      </c>
      <c r="S68" s="23"/>
      <c r="T68" s="25"/>
      <c r="U68" s="25"/>
      <c r="V68" s="25"/>
      <c r="W68" s="23" t="s">
        <v>38</v>
      </c>
      <c r="X68" s="23"/>
      <c r="Y68" s="25"/>
      <c r="Z68" s="25"/>
      <c r="AA68" s="25"/>
      <c r="AB68" s="23" t="s">
        <v>38</v>
      </c>
      <c r="AC68" s="23"/>
      <c r="AD68" s="25"/>
      <c r="AE68" s="25"/>
      <c r="AF68" s="25"/>
      <c r="AG68" s="23" t="s">
        <v>38</v>
      </c>
      <c r="AH68" s="23"/>
      <c r="AI68" s="25"/>
      <c r="AJ68" s="25"/>
      <c r="AK68" s="25"/>
      <c r="AL68" s="23" t="s">
        <v>38</v>
      </c>
      <c r="AM68" s="23"/>
    </row>
    <row r="69" spans="2:69" ht="18" customHeight="1">
      <c r="B69" s="10"/>
      <c r="C69" s="24" t="s">
        <v>54</v>
      </c>
      <c r="D69" s="24"/>
      <c r="E69" s="24"/>
      <c r="F69" s="24"/>
      <c r="G69" s="24"/>
      <c r="H69" s="24"/>
      <c r="I69" s="24"/>
      <c r="J69" s="25"/>
      <c r="K69" s="25"/>
      <c r="L69" s="25"/>
      <c r="M69" s="23" t="s">
        <v>1</v>
      </c>
      <c r="N69" s="23"/>
      <c r="O69" s="25"/>
      <c r="P69" s="25"/>
      <c r="Q69" s="25"/>
      <c r="R69" s="23" t="s">
        <v>1</v>
      </c>
      <c r="S69" s="23"/>
      <c r="T69" s="25"/>
      <c r="U69" s="25"/>
      <c r="V69" s="25"/>
      <c r="W69" s="23" t="s">
        <v>1</v>
      </c>
      <c r="X69" s="23"/>
      <c r="Y69" s="25"/>
      <c r="Z69" s="25"/>
      <c r="AA69" s="25"/>
      <c r="AB69" s="23" t="s">
        <v>1</v>
      </c>
      <c r="AC69" s="23"/>
      <c r="AD69" s="25"/>
      <c r="AE69" s="25"/>
      <c r="AF69" s="25"/>
      <c r="AG69" s="23" t="s">
        <v>1</v>
      </c>
      <c r="AH69" s="23"/>
      <c r="AI69" s="25"/>
      <c r="AJ69" s="25"/>
      <c r="AK69" s="25"/>
      <c r="AL69" s="23" t="s">
        <v>1</v>
      </c>
      <c r="AM69" s="23"/>
    </row>
    <row r="70" spans="2:69" ht="14.25" customHeight="1">
      <c r="B70" s="10"/>
      <c r="C70" s="10" t="s">
        <v>3</v>
      </c>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69" ht="14.25" customHeight="1">
      <c r="U71" s="71"/>
      <c r="V71" s="71"/>
      <c r="W71" s="71"/>
      <c r="X71" s="71"/>
      <c r="Y71" s="71"/>
      <c r="Z71" s="71"/>
      <c r="AA71" s="71"/>
      <c r="AB71" s="71"/>
      <c r="AC71" s="71"/>
      <c r="AD71" s="71"/>
      <c r="AE71" s="71"/>
      <c r="AF71" s="71"/>
      <c r="AG71" s="71"/>
    </row>
    <row r="72" spans="2:69" ht="14.25" customHeight="1">
      <c r="B72" s="10" t="s">
        <v>114</v>
      </c>
      <c r="C72" s="10"/>
      <c r="D72" s="10"/>
      <c r="E72" s="10"/>
      <c r="F72" s="10"/>
      <c r="G72" s="10"/>
      <c r="H72" s="10"/>
      <c r="I72" s="10"/>
      <c r="J72" s="10"/>
      <c r="K72" s="10"/>
      <c r="L72" s="10"/>
      <c r="M72" s="10"/>
      <c r="N72" s="10"/>
      <c r="O72" s="10"/>
      <c r="P72" s="10"/>
      <c r="Q72" s="10"/>
      <c r="R72" s="10"/>
      <c r="S72" s="10"/>
      <c r="T72" s="10"/>
      <c r="U72" s="41"/>
      <c r="V72" s="41"/>
      <c r="W72" s="41"/>
      <c r="X72" s="41"/>
      <c r="Y72" s="41"/>
      <c r="Z72" s="41"/>
      <c r="AA72" s="41"/>
      <c r="AB72" s="41"/>
      <c r="AC72" s="41"/>
      <c r="AD72" s="41"/>
      <c r="AE72" s="41"/>
      <c r="AF72" s="41"/>
      <c r="AG72" s="41"/>
    </row>
    <row r="73" spans="2:69" ht="14.25" customHeight="1">
      <c r="C73" s="1" t="s">
        <v>75</v>
      </c>
      <c r="J73" s="11"/>
      <c r="K73" s="11"/>
      <c r="L73" s="11"/>
      <c r="M73" s="11"/>
      <c r="N73" s="11"/>
      <c r="U73" s="10" t="s">
        <v>73</v>
      </c>
      <c r="AD73" s="41"/>
      <c r="AE73" s="41"/>
      <c r="AF73" s="41"/>
      <c r="AG73" s="41"/>
    </row>
    <row r="74" spans="2:69" ht="17.25" customHeight="1">
      <c r="C74" s="7" t="s">
        <v>25</v>
      </c>
      <c r="D74" s="7"/>
      <c r="E74" s="7"/>
      <c r="F74" s="7"/>
      <c r="G74" s="7"/>
      <c r="H74" s="7"/>
      <c r="I74" s="7"/>
      <c r="J74" s="25">
        <v>10000</v>
      </c>
      <c r="K74" s="25"/>
      <c r="L74" s="25"/>
      <c r="M74" s="16" t="s">
        <v>60</v>
      </c>
      <c r="N74" s="27"/>
      <c r="O74" s="37"/>
      <c r="V74" s="14" t="s">
        <v>97</v>
      </c>
      <c r="W74" s="14"/>
      <c r="X74" s="14"/>
      <c r="Y74" s="14"/>
      <c r="Z74" s="14"/>
      <c r="AA74" s="14"/>
      <c r="AB74" s="14"/>
      <c r="AC74" s="14"/>
      <c r="AD74" s="25">
        <v>10</v>
      </c>
      <c r="AE74" s="25"/>
      <c r="AF74" s="25"/>
      <c r="AG74" s="23" t="s">
        <v>1</v>
      </c>
      <c r="AH74" s="23"/>
    </row>
    <row r="75" spans="2:69" ht="17.25" customHeight="1">
      <c r="C75" s="7" t="s">
        <v>96</v>
      </c>
      <c r="D75" s="7"/>
      <c r="E75" s="7"/>
      <c r="F75" s="7"/>
      <c r="G75" s="7"/>
      <c r="H75" s="7"/>
      <c r="I75" s="7"/>
      <c r="J75" s="25">
        <v>120000</v>
      </c>
      <c r="K75" s="25"/>
      <c r="L75" s="25"/>
      <c r="M75" s="16" t="s">
        <v>60</v>
      </c>
      <c r="N75" s="27"/>
      <c r="O75" s="37"/>
      <c r="Q75" s="11"/>
      <c r="R75" s="11"/>
      <c r="S75" s="11"/>
      <c r="T75" s="11"/>
      <c r="U75" s="11"/>
      <c r="V75" s="11"/>
      <c r="W75" s="11"/>
      <c r="X75" s="11"/>
      <c r="Y75" s="11"/>
      <c r="Z75" s="11"/>
      <c r="AA75" s="11"/>
      <c r="AB75" s="11"/>
    </row>
    <row r="76" spans="2:69" ht="14.25" customHeight="1">
      <c r="AD76" s="41"/>
      <c r="AE76" s="41"/>
      <c r="AF76" s="41"/>
      <c r="AG76" s="41"/>
    </row>
    <row r="77" spans="2:69" ht="21.75" customHeight="1">
      <c r="B77" s="10"/>
      <c r="C77" s="61" t="s">
        <v>102</v>
      </c>
      <c r="D77" s="61"/>
      <c r="E77" s="61"/>
      <c r="F77" s="61"/>
      <c r="G77" s="61"/>
      <c r="H77" s="61"/>
      <c r="I77" s="67"/>
      <c r="J77" s="68" t="s">
        <v>31</v>
      </c>
      <c r="K77" s="68"/>
      <c r="L77" s="68"/>
      <c r="M77" s="68"/>
      <c r="N77" s="68"/>
      <c r="O77" s="68" t="s">
        <v>59</v>
      </c>
      <c r="P77" s="68"/>
      <c r="Q77" s="68"/>
      <c r="R77" s="68"/>
      <c r="S77" s="68"/>
      <c r="T77" s="68" t="s">
        <v>103</v>
      </c>
      <c r="U77" s="68"/>
      <c r="V77" s="68"/>
      <c r="W77" s="68"/>
      <c r="X77" s="68"/>
      <c r="Y77" s="68" t="s">
        <v>105</v>
      </c>
      <c r="Z77" s="68"/>
      <c r="AA77" s="68"/>
      <c r="AB77" s="68"/>
      <c r="AC77" s="68"/>
      <c r="AF77" s="10"/>
      <c r="AG77" s="10"/>
      <c r="AH77" s="10"/>
      <c r="AI77" s="10"/>
      <c r="AJ77" s="10"/>
      <c r="AK77" s="10"/>
      <c r="AL77" s="10"/>
      <c r="AM77" s="76"/>
      <c r="AN77" s="78" t="s">
        <v>86</v>
      </c>
      <c r="AO77" s="79"/>
      <c r="AP77" s="79"/>
      <c r="AQ77" s="79"/>
      <c r="AR77" s="79"/>
      <c r="AS77" s="81"/>
      <c r="AT77" s="78" t="s">
        <v>88</v>
      </c>
      <c r="AU77" s="79"/>
      <c r="AV77" s="79"/>
      <c r="AW77" s="79"/>
      <c r="AX77" s="79"/>
      <c r="AY77" s="81"/>
      <c r="AZ77" s="78" t="s">
        <v>92</v>
      </c>
      <c r="BA77" s="79"/>
      <c r="BB77" s="79"/>
      <c r="BC77" s="79"/>
      <c r="BD77" s="79"/>
      <c r="BE77" s="81"/>
      <c r="BF77" s="78" t="s">
        <v>91</v>
      </c>
      <c r="BG77" s="79"/>
      <c r="BH77" s="79"/>
      <c r="BI77" s="79"/>
      <c r="BJ77" s="79"/>
      <c r="BK77" s="81"/>
      <c r="BL77" s="78" t="s">
        <v>83</v>
      </c>
      <c r="BM77" s="79"/>
      <c r="BN77" s="79"/>
      <c r="BO77" s="79"/>
      <c r="BP77" s="79"/>
      <c r="BQ77" s="81"/>
    </row>
    <row r="78" spans="2:69" ht="21.75" customHeight="1">
      <c r="B78" s="10"/>
      <c r="C78" s="25" t="s">
        <v>111</v>
      </c>
      <c r="D78" s="25"/>
      <c r="E78" s="25"/>
      <c r="F78" s="25"/>
      <c r="G78" s="25"/>
      <c r="H78" s="25"/>
      <c r="I78" s="25"/>
      <c r="J78" s="25">
        <v>11500</v>
      </c>
      <c r="K78" s="25"/>
      <c r="L78" s="25"/>
      <c r="M78" s="25" t="s">
        <v>60</v>
      </c>
      <c r="N78" s="25"/>
      <c r="O78" s="25">
        <v>11500</v>
      </c>
      <c r="P78" s="25"/>
      <c r="Q78" s="25"/>
      <c r="R78" s="25" t="s">
        <v>60</v>
      </c>
      <c r="S78" s="25"/>
      <c r="T78" s="25">
        <v>11500</v>
      </c>
      <c r="U78" s="25"/>
      <c r="V78" s="25"/>
      <c r="W78" s="25" t="s">
        <v>60</v>
      </c>
      <c r="X78" s="25"/>
      <c r="Y78" s="25">
        <v>11500</v>
      </c>
      <c r="Z78" s="25"/>
      <c r="AA78" s="25"/>
      <c r="AB78" s="25" t="s">
        <v>60</v>
      </c>
      <c r="AC78" s="25"/>
      <c r="AF78" s="42"/>
      <c r="AG78" s="42"/>
      <c r="AH78" s="42"/>
      <c r="AI78" s="42"/>
      <c r="AJ78" s="42"/>
      <c r="AK78" s="42"/>
      <c r="AL78" s="42"/>
      <c r="AM78" s="77"/>
      <c r="AN78" s="68" t="s">
        <v>93</v>
      </c>
      <c r="AO78" s="68"/>
      <c r="AP78" s="80"/>
      <c r="AQ78" s="80"/>
      <c r="AR78" s="80"/>
      <c r="AS78" s="80"/>
      <c r="AT78" s="68" t="s">
        <v>93</v>
      </c>
      <c r="AU78" s="68"/>
      <c r="AV78" s="80"/>
      <c r="AW78" s="80"/>
      <c r="AX78" s="80"/>
      <c r="AY78" s="80"/>
      <c r="AZ78" s="68" t="s">
        <v>93</v>
      </c>
      <c r="BA78" s="68"/>
      <c r="BB78" s="80"/>
      <c r="BC78" s="80"/>
      <c r="BD78" s="80"/>
      <c r="BE78" s="80"/>
      <c r="BF78" s="68" t="s">
        <v>93</v>
      </c>
      <c r="BG78" s="68"/>
      <c r="BH78" s="80"/>
      <c r="BI78" s="80"/>
      <c r="BJ78" s="80"/>
      <c r="BK78" s="80"/>
      <c r="BL78" s="68" t="s">
        <v>93</v>
      </c>
      <c r="BM78" s="68"/>
      <c r="BN78" s="80"/>
      <c r="BO78" s="80"/>
      <c r="BP78" s="80"/>
      <c r="BQ78" s="80"/>
    </row>
    <row r="79" spans="2:69" ht="21.75" customHeight="1">
      <c r="B79" s="10"/>
      <c r="C79" s="26" t="s">
        <v>101</v>
      </c>
      <c r="D79" s="26"/>
      <c r="E79" s="26"/>
      <c r="F79" s="26"/>
      <c r="G79" s="26"/>
      <c r="H79" s="26"/>
      <c r="I79" s="26"/>
      <c r="J79" s="36">
        <f>IFERROR(J78/$J$74,"")-1</f>
        <v>0.14999999999999991</v>
      </c>
      <c r="K79" s="36"/>
      <c r="L79" s="36"/>
      <c r="M79" s="26" t="s">
        <v>1</v>
      </c>
      <c r="N79" s="26"/>
      <c r="O79" s="36">
        <f>IFERROR(O78/$J$74,"")-1</f>
        <v>0.14999999999999991</v>
      </c>
      <c r="P79" s="36"/>
      <c r="Q79" s="36"/>
      <c r="R79" s="26" t="s">
        <v>1</v>
      </c>
      <c r="S79" s="26"/>
      <c r="T79" s="36">
        <f>IFERROR(T78/$J$74,"")-1</f>
        <v>0.14999999999999991</v>
      </c>
      <c r="U79" s="36"/>
      <c r="V79" s="36"/>
      <c r="W79" s="26" t="s">
        <v>1</v>
      </c>
      <c r="X79" s="26"/>
      <c r="Y79" s="36">
        <f>IFERROR(Y78/$J$74,"")-1</f>
        <v>0.14999999999999991</v>
      </c>
      <c r="Z79" s="36"/>
      <c r="AA79" s="36"/>
      <c r="AB79" s="26" t="s">
        <v>1</v>
      </c>
      <c r="AC79" s="26"/>
      <c r="AD79" s="72"/>
      <c r="AF79" s="25" t="s">
        <v>51</v>
      </c>
      <c r="AG79" s="25"/>
      <c r="AH79" s="25"/>
      <c r="AI79" s="25"/>
      <c r="AJ79" s="25"/>
      <c r="AK79" s="25"/>
      <c r="AL79" s="25"/>
      <c r="AM79" s="25"/>
      <c r="AN79" s="25">
        <v>120000</v>
      </c>
      <c r="AO79" s="25"/>
      <c r="AP79" s="25"/>
      <c r="AQ79" s="25"/>
      <c r="AR79" s="25" t="s">
        <v>110</v>
      </c>
      <c r="AS79" s="25"/>
      <c r="AT79" s="25"/>
      <c r="AU79" s="25"/>
      <c r="AV79" s="25"/>
      <c r="AW79" s="25"/>
      <c r="AX79" s="25" t="s">
        <v>110</v>
      </c>
      <c r="AY79" s="25"/>
      <c r="AZ79" s="25"/>
      <c r="BA79" s="25"/>
      <c r="BB79" s="25"/>
      <c r="BC79" s="25"/>
      <c r="BD79" s="25" t="s">
        <v>110</v>
      </c>
      <c r="BE79" s="25"/>
      <c r="BF79" s="25"/>
      <c r="BG79" s="25"/>
      <c r="BH79" s="25"/>
      <c r="BI79" s="25"/>
      <c r="BJ79" s="25" t="s">
        <v>110</v>
      </c>
      <c r="BK79" s="25"/>
      <c r="BL79" s="25"/>
      <c r="BM79" s="25"/>
      <c r="BN79" s="25"/>
      <c r="BO79" s="25"/>
      <c r="BP79" s="25" t="s">
        <v>110</v>
      </c>
      <c r="BQ79" s="25"/>
    </row>
    <row r="80" spans="2:69" s="0" customFormat="1" ht="21.75" customHeight="1">
      <c r="C80" s="61" t="s">
        <v>106</v>
      </c>
      <c r="D80" s="61"/>
      <c r="E80" s="61"/>
      <c r="F80" s="61"/>
      <c r="G80" s="61"/>
      <c r="H80" s="61"/>
      <c r="I80" s="67"/>
      <c r="J80" s="68" t="s">
        <v>31</v>
      </c>
      <c r="K80" s="68"/>
      <c r="L80" s="68"/>
      <c r="M80" s="68"/>
      <c r="N80" s="68"/>
      <c r="O80" s="68" t="s">
        <v>59</v>
      </c>
      <c r="P80" s="68"/>
      <c r="Q80" s="68"/>
      <c r="R80" s="68"/>
      <c r="S80" s="68"/>
      <c r="T80" s="68" t="s">
        <v>103</v>
      </c>
      <c r="U80" s="68"/>
      <c r="V80" s="68"/>
      <c r="W80" s="68"/>
      <c r="X80" s="68"/>
      <c r="Y80" s="68" t="s">
        <v>105</v>
      </c>
      <c r="Z80" s="68"/>
      <c r="AA80" s="68"/>
      <c r="AB80" s="68"/>
      <c r="AC80" s="68"/>
      <c r="AF80" s="74" t="s">
        <v>65</v>
      </c>
      <c r="AG80" s="74"/>
      <c r="AH80" s="74"/>
      <c r="AI80" s="74"/>
      <c r="AJ80" s="74"/>
      <c r="AK80" s="74"/>
      <c r="AL80" s="74"/>
      <c r="AM80" s="74"/>
      <c r="AN80" s="36">
        <f>IFERROR(AN79/$J$75,"")</f>
        <v>1</v>
      </c>
      <c r="AO80" s="36"/>
      <c r="AP80" s="36"/>
      <c r="AQ80" s="36"/>
      <c r="AR80" s="26" t="s">
        <v>1</v>
      </c>
      <c r="AS80" s="26"/>
      <c r="AT80" s="36">
        <f>IFERROR(AT79/$J$75,"")</f>
        <v>0</v>
      </c>
      <c r="AU80" s="36"/>
      <c r="AV80" s="36"/>
      <c r="AW80" s="36"/>
      <c r="AX80" s="26" t="s">
        <v>1</v>
      </c>
      <c r="AY80" s="26"/>
      <c r="AZ80" s="36">
        <f>IFERROR(AZ79/$J$75,"")</f>
        <v>0</v>
      </c>
      <c r="BA80" s="36"/>
      <c r="BB80" s="36"/>
      <c r="BC80" s="36"/>
      <c r="BD80" s="26" t="s">
        <v>1</v>
      </c>
      <c r="BE80" s="26"/>
      <c r="BF80" s="36">
        <f>IFERROR(BF79/$J$75,"")</f>
        <v>0</v>
      </c>
      <c r="BG80" s="36"/>
      <c r="BH80" s="36"/>
      <c r="BI80" s="36"/>
      <c r="BJ80" s="26" t="s">
        <v>1</v>
      </c>
      <c r="BK80" s="26"/>
      <c r="BL80" s="36">
        <f>IFERROR(BL79/$J$75,"")</f>
        <v>0</v>
      </c>
      <c r="BM80" s="36"/>
      <c r="BN80" s="36"/>
      <c r="BO80" s="36"/>
      <c r="BP80" s="26" t="s">
        <v>1</v>
      </c>
      <c r="BQ80" s="26"/>
    </row>
    <row r="81" spans="2:69" s="0" customFormat="1" ht="21.75" customHeight="1">
      <c r="B81" s="10"/>
      <c r="C81" s="25" t="s">
        <v>111</v>
      </c>
      <c r="D81" s="25"/>
      <c r="E81" s="25"/>
      <c r="F81" s="25"/>
      <c r="G81" s="25"/>
      <c r="H81" s="25"/>
      <c r="I81" s="25"/>
      <c r="J81" s="25"/>
      <c r="K81" s="25"/>
      <c r="L81" s="25"/>
      <c r="M81" s="25" t="s">
        <v>60</v>
      </c>
      <c r="N81" s="25"/>
      <c r="O81" s="25"/>
      <c r="P81" s="25"/>
      <c r="Q81" s="25"/>
      <c r="R81" s="25" t="s">
        <v>60</v>
      </c>
      <c r="S81" s="25"/>
      <c r="T81" s="25"/>
      <c r="U81" s="25"/>
      <c r="V81" s="25"/>
      <c r="W81" s="25" t="s">
        <v>60</v>
      </c>
      <c r="X81" s="25"/>
      <c r="Y81" s="25"/>
      <c r="Z81" s="25"/>
      <c r="AA81" s="25"/>
      <c r="AB81" s="25" t="s">
        <v>60</v>
      </c>
      <c r="AC81" s="25"/>
      <c r="AF81" s="25" t="s">
        <v>44</v>
      </c>
      <c r="AG81" s="25"/>
      <c r="AH81" s="25"/>
      <c r="AI81" s="25"/>
      <c r="AJ81" s="25"/>
      <c r="AK81" s="25"/>
      <c r="AL81" s="25"/>
      <c r="AM81" s="25"/>
      <c r="AN81" s="25">
        <v>10</v>
      </c>
      <c r="AO81" s="25"/>
      <c r="AP81" s="25"/>
      <c r="AQ81" s="25"/>
      <c r="AR81" s="25" t="s">
        <v>1</v>
      </c>
      <c r="AS81" s="25"/>
      <c r="AT81" s="25"/>
      <c r="AU81" s="25"/>
      <c r="AV81" s="25"/>
      <c r="AW81" s="25"/>
      <c r="AX81" s="25" t="s">
        <v>1</v>
      </c>
      <c r="AY81" s="25"/>
      <c r="AZ81" s="25"/>
      <c r="BA81" s="25"/>
      <c r="BB81" s="25"/>
      <c r="BC81" s="25"/>
      <c r="BD81" s="25" t="s">
        <v>1</v>
      </c>
      <c r="BE81" s="25"/>
      <c r="BF81" s="25"/>
      <c r="BG81" s="25"/>
      <c r="BH81" s="25"/>
      <c r="BI81" s="25"/>
      <c r="BJ81" s="25" t="s">
        <v>1</v>
      </c>
      <c r="BK81" s="25"/>
      <c r="BL81" s="25"/>
      <c r="BM81" s="25"/>
      <c r="BN81" s="25"/>
      <c r="BO81" s="25"/>
      <c r="BP81" s="25" t="s">
        <v>1</v>
      </c>
      <c r="BQ81" s="25"/>
    </row>
    <row r="82" spans="2:69" s="0" customFormat="1" ht="21.75" customHeight="1">
      <c r="C82" s="26" t="s">
        <v>101</v>
      </c>
      <c r="D82" s="26"/>
      <c r="E82" s="26"/>
      <c r="F82" s="26"/>
      <c r="G82" s="26"/>
      <c r="H82" s="26"/>
      <c r="I82" s="26"/>
      <c r="J82" s="36">
        <f>IFERROR(J81/$J$74,"")-1</f>
        <v>-1</v>
      </c>
      <c r="K82" s="36"/>
      <c r="L82" s="36"/>
      <c r="M82" s="26" t="s">
        <v>1</v>
      </c>
      <c r="N82" s="26"/>
      <c r="O82" s="36">
        <f>IFERROR(O81/$J$74,"")-1</f>
        <v>-1</v>
      </c>
      <c r="P82" s="36"/>
      <c r="Q82" s="36"/>
      <c r="R82" s="26" t="s">
        <v>1</v>
      </c>
      <c r="S82" s="26"/>
      <c r="T82" s="36">
        <f>IFERROR(T81/$J$74,"")-1</f>
        <v>-1</v>
      </c>
      <c r="U82" s="36"/>
      <c r="V82" s="36"/>
      <c r="W82" s="26" t="s">
        <v>1</v>
      </c>
      <c r="X82" s="26"/>
      <c r="Y82" s="36">
        <f>IFERROR(Y81/$J$74,"")-1</f>
        <v>-1</v>
      </c>
      <c r="Z82" s="36"/>
      <c r="AA82" s="36"/>
      <c r="AB82" s="26" t="s">
        <v>1</v>
      </c>
      <c r="AC82" s="26"/>
      <c r="AD82" s="73"/>
      <c r="AF82" s="75" t="s">
        <v>112</v>
      </c>
      <c r="AG82" s="75"/>
      <c r="AH82" s="75"/>
      <c r="AI82" s="75"/>
      <c r="AJ82" s="75"/>
      <c r="AK82" s="75"/>
      <c r="AL82" s="75"/>
      <c r="AM82" s="75"/>
      <c r="AN82" s="36">
        <f>IFERROR(AN81/$AD$74,"")</f>
        <v>1</v>
      </c>
      <c r="AO82" s="36"/>
      <c r="AP82" s="36"/>
      <c r="AQ82" s="36"/>
      <c r="AR82" s="26" t="s">
        <v>1</v>
      </c>
      <c r="AS82" s="26"/>
      <c r="AT82" s="36">
        <f>IFERROR(AT81/$AD$74,"")</f>
        <v>0</v>
      </c>
      <c r="AU82" s="36"/>
      <c r="AV82" s="36"/>
      <c r="AW82" s="36"/>
      <c r="AX82" s="26" t="s">
        <v>1</v>
      </c>
      <c r="AY82" s="26"/>
      <c r="AZ82" s="36">
        <f>IFERROR(AZ81/$AD$74,"")</f>
        <v>0</v>
      </c>
      <c r="BA82" s="36"/>
      <c r="BB82" s="36"/>
      <c r="BC82" s="36"/>
      <c r="BD82" s="26" t="s">
        <v>1</v>
      </c>
      <c r="BE82" s="26"/>
      <c r="BF82" s="36">
        <f>IFERROR(BF81/$AD$74,"")</f>
        <v>0</v>
      </c>
      <c r="BG82" s="36"/>
      <c r="BH82" s="36"/>
      <c r="BI82" s="36"/>
      <c r="BJ82" s="26" t="s">
        <v>1</v>
      </c>
      <c r="BK82" s="26"/>
      <c r="BL82" s="36">
        <f>IFERROR(BL81/$AD$74,"")</f>
        <v>0</v>
      </c>
      <c r="BM82" s="36"/>
      <c r="BN82" s="36"/>
      <c r="BO82" s="36"/>
      <c r="BP82" s="26" t="s">
        <v>1</v>
      </c>
      <c r="BQ82" s="26"/>
    </row>
    <row r="83" spans="2:69" s="0" customFormat="1" ht="21.75" customHeight="1">
      <c r="C83" s="61" t="s">
        <v>107</v>
      </c>
      <c r="D83" s="61"/>
      <c r="E83" s="61"/>
      <c r="F83" s="61"/>
      <c r="G83" s="61"/>
      <c r="H83" s="61"/>
      <c r="I83" s="67"/>
      <c r="J83" s="68" t="s">
        <v>31</v>
      </c>
      <c r="K83" s="68"/>
      <c r="L83" s="68"/>
      <c r="M83" s="68"/>
      <c r="N83" s="68"/>
      <c r="O83" s="68" t="s">
        <v>59</v>
      </c>
      <c r="P83" s="68"/>
      <c r="Q83" s="68"/>
      <c r="R83" s="68"/>
      <c r="S83" s="68"/>
      <c r="T83" s="68" t="s">
        <v>103</v>
      </c>
      <c r="U83" s="68"/>
      <c r="V83" s="68"/>
      <c r="W83" s="68"/>
      <c r="X83" s="68"/>
      <c r="Y83" s="68" t="s">
        <v>105</v>
      </c>
      <c r="Z83" s="68"/>
      <c r="AA83" s="68"/>
      <c r="AB83" s="68"/>
      <c r="AC83" s="68"/>
    </row>
    <row r="84" spans="2:69" ht="21.75" customHeight="1">
      <c r="B84" s="10"/>
      <c r="C84" s="25" t="s">
        <v>111</v>
      </c>
      <c r="D84" s="25"/>
      <c r="E84" s="25"/>
      <c r="F84" s="25"/>
      <c r="G84" s="25"/>
      <c r="H84" s="25"/>
      <c r="I84" s="25"/>
      <c r="J84" s="25"/>
      <c r="K84" s="25"/>
      <c r="L84" s="25"/>
      <c r="M84" s="25" t="s">
        <v>60</v>
      </c>
      <c r="N84" s="25"/>
      <c r="O84" s="25"/>
      <c r="P84" s="25"/>
      <c r="Q84" s="25"/>
      <c r="R84" s="25" t="s">
        <v>60</v>
      </c>
      <c r="S84" s="25"/>
      <c r="T84" s="25"/>
      <c r="U84" s="25"/>
      <c r="V84" s="25"/>
      <c r="W84" s="25" t="s">
        <v>60</v>
      </c>
      <c r="X84" s="25"/>
      <c r="Y84" s="25"/>
      <c r="Z84" s="25"/>
      <c r="AA84" s="25"/>
      <c r="AB84" s="25" t="s">
        <v>60</v>
      </c>
      <c r="AC84" s="25"/>
    </row>
    <row r="85" spans="2:69" ht="21.75" customHeight="1">
      <c r="B85" s="11"/>
      <c r="C85" s="26" t="s">
        <v>101</v>
      </c>
      <c r="D85" s="26"/>
      <c r="E85" s="26"/>
      <c r="F85" s="26"/>
      <c r="G85" s="26"/>
      <c r="H85" s="26"/>
      <c r="I85" s="26"/>
      <c r="J85" s="36">
        <f>IFERROR(J84/$J$74,"")-1</f>
        <v>-1</v>
      </c>
      <c r="K85" s="36"/>
      <c r="L85" s="36"/>
      <c r="M85" s="26" t="s">
        <v>1</v>
      </c>
      <c r="N85" s="26"/>
      <c r="O85" s="36">
        <f>IFERROR(O84/$J$74,"")-1</f>
        <v>-1</v>
      </c>
      <c r="P85" s="36"/>
      <c r="Q85" s="36"/>
      <c r="R85" s="26" t="s">
        <v>1</v>
      </c>
      <c r="S85" s="26"/>
      <c r="T85" s="36">
        <f>IFERROR(T84/$J$74,"")-1</f>
        <v>-1</v>
      </c>
      <c r="U85" s="36"/>
      <c r="V85" s="36"/>
      <c r="W85" s="26" t="s">
        <v>1</v>
      </c>
      <c r="X85" s="26"/>
      <c r="Y85" s="36">
        <f>IFERROR(Y84/$J$74,"")-1</f>
        <v>-1</v>
      </c>
      <c r="Z85" s="36"/>
      <c r="AA85" s="36"/>
      <c r="AB85" s="26" t="s">
        <v>1</v>
      </c>
      <c r="AC85" s="26"/>
      <c r="AD85" s="72"/>
    </row>
    <row r="86" spans="2:69" ht="21.75" customHeight="1">
      <c r="B86" s="11"/>
      <c r="C86" s="61" t="s">
        <v>32</v>
      </c>
      <c r="D86" s="61"/>
      <c r="E86" s="61"/>
      <c r="F86" s="61"/>
      <c r="G86" s="61"/>
      <c r="H86" s="61"/>
      <c r="I86" s="67"/>
      <c r="J86" s="68" t="s">
        <v>31</v>
      </c>
      <c r="K86" s="68"/>
      <c r="L86" s="68"/>
      <c r="M86" s="68"/>
      <c r="N86" s="68"/>
      <c r="O86" s="68" t="s">
        <v>59</v>
      </c>
      <c r="P86" s="68"/>
      <c r="Q86" s="68"/>
      <c r="R86" s="68"/>
      <c r="S86" s="68"/>
      <c r="T86" s="68" t="s">
        <v>103</v>
      </c>
      <c r="U86" s="68"/>
      <c r="V86" s="68"/>
      <c r="W86" s="68"/>
      <c r="X86" s="68"/>
      <c r="Y86" s="68" t="s">
        <v>105</v>
      </c>
      <c r="Z86" s="68"/>
      <c r="AA86" s="68"/>
      <c r="AB86" s="68"/>
      <c r="AC86" s="68"/>
    </row>
    <row r="87" spans="2:69" ht="21.75" customHeight="1">
      <c r="B87" s="10"/>
      <c r="C87" s="25" t="s">
        <v>111</v>
      </c>
      <c r="D87" s="25"/>
      <c r="E87" s="25"/>
      <c r="F87" s="25"/>
      <c r="G87" s="25"/>
      <c r="H87" s="25"/>
      <c r="I87" s="25"/>
      <c r="J87" s="25"/>
      <c r="K87" s="25"/>
      <c r="L87" s="25"/>
      <c r="M87" s="25" t="s">
        <v>60</v>
      </c>
      <c r="N87" s="25"/>
      <c r="O87" s="25"/>
      <c r="P87" s="25"/>
      <c r="Q87" s="25"/>
      <c r="R87" s="25" t="s">
        <v>60</v>
      </c>
      <c r="S87" s="25"/>
      <c r="T87" s="25"/>
      <c r="U87" s="25"/>
      <c r="V87" s="25"/>
      <c r="W87" s="25" t="s">
        <v>60</v>
      </c>
      <c r="X87" s="25"/>
      <c r="Y87" s="25"/>
      <c r="Z87" s="25"/>
      <c r="AA87" s="25"/>
      <c r="AB87" s="25" t="s">
        <v>60</v>
      </c>
      <c r="AC87" s="25"/>
    </row>
    <row r="88" spans="2:69" ht="21.75" customHeight="1">
      <c r="B88" s="11"/>
      <c r="C88" s="26" t="s">
        <v>101</v>
      </c>
      <c r="D88" s="26"/>
      <c r="E88" s="26"/>
      <c r="F88" s="26"/>
      <c r="G88" s="26"/>
      <c r="H88" s="26"/>
      <c r="I88" s="26"/>
      <c r="J88" s="36">
        <f>IFERROR(J87/$J$74,"")-1</f>
        <v>-1</v>
      </c>
      <c r="K88" s="36"/>
      <c r="L88" s="36"/>
      <c r="M88" s="26" t="s">
        <v>1</v>
      </c>
      <c r="N88" s="26"/>
      <c r="O88" s="36">
        <f>IFERROR(O87/$J$74,"")-1</f>
        <v>-1</v>
      </c>
      <c r="P88" s="36"/>
      <c r="Q88" s="36"/>
      <c r="R88" s="26" t="s">
        <v>1</v>
      </c>
      <c r="S88" s="26"/>
      <c r="T88" s="36">
        <f>IFERROR(T87/$J$74,"")-1</f>
        <v>-1</v>
      </c>
      <c r="U88" s="36"/>
      <c r="V88" s="36"/>
      <c r="W88" s="26" t="s">
        <v>1</v>
      </c>
      <c r="X88" s="26"/>
      <c r="Y88" s="36">
        <f>IFERROR(Y87/$J$74,"")-1</f>
        <v>-1</v>
      </c>
      <c r="Z88" s="36"/>
      <c r="AA88" s="36"/>
      <c r="AB88" s="26" t="s">
        <v>1</v>
      </c>
      <c r="AC88" s="26"/>
      <c r="AD88" s="72"/>
    </row>
    <row r="89" spans="2:69" ht="21.75" customHeight="1">
      <c r="B89" s="11"/>
      <c r="C89" s="61" t="s">
        <v>109</v>
      </c>
      <c r="D89" s="61"/>
      <c r="E89" s="61"/>
      <c r="F89" s="61"/>
      <c r="G89" s="61"/>
      <c r="H89" s="61"/>
      <c r="I89" s="67"/>
      <c r="J89" s="68" t="s">
        <v>31</v>
      </c>
      <c r="K89" s="68"/>
      <c r="L89" s="68"/>
      <c r="M89" s="68"/>
      <c r="N89" s="68"/>
      <c r="O89" s="68" t="s">
        <v>59</v>
      </c>
      <c r="P89" s="68"/>
      <c r="Q89" s="68"/>
      <c r="R89" s="68"/>
      <c r="S89" s="68"/>
      <c r="T89" s="68" t="s">
        <v>103</v>
      </c>
      <c r="U89" s="68"/>
      <c r="V89" s="68"/>
      <c r="W89" s="68"/>
      <c r="X89" s="68"/>
      <c r="Y89" s="68" t="s">
        <v>105</v>
      </c>
      <c r="Z89" s="68"/>
      <c r="AA89" s="68"/>
      <c r="AB89" s="68"/>
      <c r="AC89" s="68"/>
    </row>
    <row r="90" spans="2:69" ht="21.75" customHeight="1">
      <c r="B90" s="10"/>
      <c r="C90" s="25" t="s">
        <v>111</v>
      </c>
      <c r="D90" s="25"/>
      <c r="E90" s="25"/>
      <c r="F90" s="25"/>
      <c r="G90" s="25"/>
      <c r="H90" s="25"/>
      <c r="I90" s="25"/>
      <c r="J90" s="25"/>
      <c r="K90" s="25"/>
      <c r="L90" s="25"/>
      <c r="M90" s="25" t="s">
        <v>60</v>
      </c>
      <c r="N90" s="25"/>
      <c r="O90" s="25"/>
      <c r="P90" s="25"/>
      <c r="Q90" s="25"/>
      <c r="R90" s="25" t="s">
        <v>60</v>
      </c>
      <c r="S90" s="25"/>
      <c r="T90" s="25"/>
      <c r="U90" s="25"/>
      <c r="V90" s="25"/>
      <c r="W90" s="25" t="s">
        <v>60</v>
      </c>
      <c r="X90" s="25"/>
      <c r="Y90" s="25"/>
      <c r="Z90" s="25"/>
      <c r="AA90" s="25"/>
      <c r="AB90" s="25" t="s">
        <v>60</v>
      </c>
      <c r="AC90" s="25"/>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row>
    <row r="91" spans="2:69" ht="21.75" customHeight="1">
      <c r="B91" s="11"/>
      <c r="C91" s="26" t="s">
        <v>101</v>
      </c>
      <c r="D91" s="26"/>
      <c r="E91" s="26"/>
      <c r="F91" s="26"/>
      <c r="G91" s="26"/>
      <c r="H91" s="26"/>
      <c r="I91" s="26"/>
      <c r="J91" s="36">
        <f>IFERROR(J90/$J$74,"")-1</f>
        <v>-1</v>
      </c>
      <c r="K91" s="36"/>
      <c r="L91" s="36"/>
      <c r="M91" s="26" t="s">
        <v>1</v>
      </c>
      <c r="N91" s="26"/>
      <c r="O91" s="36">
        <f>IFERROR(O90/$J$74,"")-1</f>
        <v>-1</v>
      </c>
      <c r="P91" s="36"/>
      <c r="Q91" s="36"/>
      <c r="R91" s="26" t="s">
        <v>1</v>
      </c>
      <c r="S91" s="26"/>
      <c r="T91" s="36">
        <f>IFERROR(T90/$J$74,"")-1</f>
        <v>-1</v>
      </c>
      <c r="U91" s="36"/>
      <c r="V91" s="36"/>
      <c r="W91" s="26" t="s">
        <v>1</v>
      </c>
      <c r="X91" s="26"/>
      <c r="Y91" s="36">
        <f>IFERROR(Y90/$J$74,"")-1</f>
        <v>-1</v>
      </c>
      <c r="Z91" s="36"/>
      <c r="AA91" s="36"/>
      <c r="AB91" s="26" t="s">
        <v>1</v>
      </c>
      <c r="AC91" s="26"/>
      <c r="AD91" s="72"/>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row>
    <row r="92" spans="2:69" ht="21.75" customHeight="1"/>
    <row r="93" spans="2:69" ht="14.25" customHeight="1">
      <c r="C93" s="1" t="s">
        <v>115</v>
      </c>
    </row>
    <row r="94" spans="2:69" ht="14.25" customHeight="1">
      <c r="C94" s="1" t="s">
        <v>108</v>
      </c>
    </row>
    <row r="95" spans="2:69" ht="14.25" customHeight="1">
      <c r="C95" s="1" t="s">
        <v>116</v>
      </c>
    </row>
    <row r="96" spans="2:69" ht="14.25" customHeight="1">
      <c r="C96" s="1" t="s">
        <v>117</v>
      </c>
    </row>
    <row r="97" spans="3:4" ht="14.25" customHeight="1">
      <c r="C97" s="1" t="s">
        <v>118</v>
      </c>
    </row>
    <row r="99" spans="3:4" ht="14.25" customHeight="1">
      <c r="C99" s="62" t="s">
        <v>98</v>
      </c>
    </row>
    <row r="100" spans="3:4" ht="14.25" customHeight="1">
      <c r="C100" s="1" t="s">
        <v>100</v>
      </c>
    </row>
    <row r="101" spans="3:4" ht="14.25" customHeight="1">
      <c r="C101" s="1" t="s">
        <v>80</v>
      </c>
      <c r="D101" s="1" t="s">
        <v>74</v>
      </c>
    </row>
    <row r="102" spans="3:4" ht="14.25" customHeight="1">
      <c r="C102" s="1" t="s">
        <v>11</v>
      </c>
      <c r="D102" s="1" t="s">
        <v>119</v>
      </c>
    </row>
    <row r="103" spans="3:4" ht="14.25" customHeight="1">
      <c r="C103" s="1" t="s">
        <v>99</v>
      </c>
      <c r="D103" s="1" t="s">
        <v>69</v>
      </c>
    </row>
  </sheetData>
  <mergeCells count="415">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C15:P15"/>
    <mergeCell ref="Q15:AD15"/>
    <mergeCell ref="AE15:AR15"/>
    <mergeCell ref="AS15:BF15"/>
    <mergeCell ref="BG15:BT15"/>
    <mergeCell ref="C16:H16"/>
    <mergeCell ref="I16:P16"/>
    <mergeCell ref="Q16:V16"/>
    <mergeCell ref="W16:AD16"/>
    <mergeCell ref="AE16:AJ16"/>
    <mergeCell ref="AK16:AR16"/>
    <mergeCell ref="AS16:AX16"/>
    <mergeCell ref="AY16:BF16"/>
    <mergeCell ref="BG16:BL16"/>
    <mergeCell ref="BM16:BT16"/>
    <mergeCell ref="C17:P17"/>
    <mergeCell ref="Q17:AD17"/>
    <mergeCell ref="AE17:AR17"/>
    <mergeCell ref="AS17:BF17"/>
    <mergeCell ref="BG17:BT17"/>
    <mergeCell ref="C22:P22"/>
    <mergeCell ref="Q22:AD22"/>
    <mergeCell ref="AE22:AR22"/>
    <mergeCell ref="AS22:BF22"/>
    <mergeCell ref="BG22:BT22"/>
    <mergeCell ref="C27:H27"/>
    <mergeCell ref="I27:P27"/>
    <mergeCell ref="Q27:V27"/>
    <mergeCell ref="W27:AD27"/>
    <mergeCell ref="AE27:AJ27"/>
    <mergeCell ref="AK27:AR27"/>
    <mergeCell ref="AS27:AX27"/>
    <mergeCell ref="AY27:BF27"/>
    <mergeCell ref="BG27:BL27"/>
    <mergeCell ref="BM27:BT27"/>
    <mergeCell ref="C28:P28"/>
    <mergeCell ref="Q28:AD28"/>
    <mergeCell ref="AE28:AR28"/>
    <mergeCell ref="AS28:BF28"/>
    <mergeCell ref="BG28:BT28"/>
    <mergeCell ref="C33:P33"/>
    <mergeCell ref="Q33:AD33"/>
    <mergeCell ref="AE33:AR33"/>
    <mergeCell ref="AS33:BF33"/>
    <mergeCell ref="BG33:BT33"/>
    <mergeCell ref="C38:H38"/>
    <mergeCell ref="I38:P38"/>
    <mergeCell ref="Q38:V38"/>
    <mergeCell ref="W38:AD38"/>
    <mergeCell ref="AE38:AJ38"/>
    <mergeCell ref="AK38:AR38"/>
    <mergeCell ref="AS38:AX38"/>
    <mergeCell ref="AY38:BF38"/>
    <mergeCell ref="BG38:BL38"/>
    <mergeCell ref="BM38:BT38"/>
    <mergeCell ref="C39:P39"/>
    <mergeCell ref="Q39:AD39"/>
    <mergeCell ref="AE39:AR39"/>
    <mergeCell ref="AS39:BF39"/>
    <mergeCell ref="BG39:BT39"/>
    <mergeCell ref="C44:P44"/>
    <mergeCell ref="Q44:AD44"/>
    <mergeCell ref="AE44:AR44"/>
    <mergeCell ref="AS44:BF44"/>
    <mergeCell ref="BG44:BT44"/>
    <mergeCell ref="C49:H49"/>
    <mergeCell ref="I49:P49"/>
    <mergeCell ref="Q49:V49"/>
    <mergeCell ref="W49:AD49"/>
    <mergeCell ref="AE49:AJ49"/>
    <mergeCell ref="AK49:AR49"/>
    <mergeCell ref="AS49:AX49"/>
    <mergeCell ref="AY49:BF49"/>
    <mergeCell ref="BG49:BL49"/>
    <mergeCell ref="BM49:BT49"/>
    <mergeCell ref="C50:P50"/>
    <mergeCell ref="Q50:AD50"/>
    <mergeCell ref="AE50:AR50"/>
    <mergeCell ref="AS50:BF50"/>
    <mergeCell ref="BG50:BT50"/>
    <mergeCell ref="C55:P55"/>
    <mergeCell ref="Q55:AD55"/>
    <mergeCell ref="AE55:AR55"/>
    <mergeCell ref="AS55:BF55"/>
    <mergeCell ref="BG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4:I74"/>
    <mergeCell ref="J74:L74"/>
    <mergeCell ref="M74:O74"/>
    <mergeCell ref="V74:AC74"/>
    <mergeCell ref="AD74:AF74"/>
    <mergeCell ref="AG74:AH74"/>
    <mergeCell ref="C75:I75"/>
    <mergeCell ref="J75:L75"/>
    <mergeCell ref="M75:O75"/>
    <mergeCell ref="C77:I77"/>
    <mergeCell ref="J77:N77"/>
    <mergeCell ref="O77:S77"/>
    <mergeCell ref="T77:X77"/>
    <mergeCell ref="Y77:AC77"/>
    <mergeCell ref="AN77:AS77"/>
    <mergeCell ref="AT77:AY77"/>
    <mergeCell ref="AZ77:BE77"/>
    <mergeCell ref="BF77:BK77"/>
    <mergeCell ref="BL77:BQ77"/>
    <mergeCell ref="C78:I78"/>
    <mergeCell ref="J78:L78"/>
    <mergeCell ref="M78:N78"/>
    <mergeCell ref="O78:Q78"/>
    <mergeCell ref="R78:S78"/>
    <mergeCell ref="T78:V78"/>
    <mergeCell ref="W78:X78"/>
    <mergeCell ref="Y78:AA78"/>
    <mergeCell ref="AB78:AC78"/>
    <mergeCell ref="AN78:AS78"/>
    <mergeCell ref="AT78:AY78"/>
    <mergeCell ref="AZ78:BE78"/>
    <mergeCell ref="BF78:BK78"/>
    <mergeCell ref="BL78:BQ78"/>
    <mergeCell ref="C79:I79"/>
    <mergeCell ref="J79:L79"/>
    <mergeCell ref="M79:N79"/>
    <mergeCell ref="O79:Q79"/>
    <mergeCell ref="R79:S79"/>
    <mergeCell ref="T79:V79"/>
    <mergeCell ref="W79:X79"/>
    <mergeCell ref="Y79:AA79"/>
    <mergeCell ref="AB79:AC79"/>
    <mergeCell ref="AF79:AM79"/>
    <mergeCell ref="AN79:AQ79"/>
    <mergeCell ref="AR79:AS79"/>
    <mergeCell ref="AT79:AW79"/>
    <mergeCell ref="AX79:AY79"/>
    <mergeCell ref="AZ79:BC79"/>
    <mergeCell ref="BD79:BE79"/>
    <mergeCell ref="BF79:BI79"/>
    <mergeCell ref="BJ79:BK79"/>
    <mergeCell ref="BL79:BO79"/>
    <mergeCell ref="BP79:BQ79"/>
    <mergeCell ref="C80:I80"/>
    <mergeCell ref="J80:N80"/>
    <mergeCell ref="O80:S80"/>
    <mergeCell ref="T80:X80"/>
    <mergeCell ref="Y80:AC80"/>
    <mergeCell ref="AF80:AM80"/>
    <mergeCell ref="AN80:AQ80"/>
    <mergeCell ref="AR80:AS80"/>
    <mergeCell ref="AT80:AW80"/>
    <mergeCell ref="AX80:AY80"/>
    <mergeCell ref="AZ80:BC80"/>
    <mergeCell ref="BD80:BE80"/>
    <mergeCell ref="BF80:BI80"/>
    <mergeCell ref="BJ80:BK80"/>
    <mergeCell ref="BL80:BO80"/>
    <mergeCell ref="BP80:BQ80"/>
    <mergeCell ref="C81:I81"/>
    <mergeCell ref="J81:L81"/>
    <mergeCell ref="M81:N81"/>
    <mergeCell ref="O81:Q81"/>
    <mergeCell ref="R81:S81"/>
    <mergeCell ref="T81:V81"/>
    <mergeCell ref="W81:X81"/>
    <mergeCell ref="Y81:AA81"/>
    <mergeCell ref="AB81:AC81"/>
    <mergeCell ref="AF81:AM81"/>
    <mergeCell ref="AN81:AQ81"/>
    <mergeCell ref="AR81:AS81"/>
    <mergeCell ref="AT81:AW81"/>
    <mergeCell ref="AX81:AY81"/>
    <mergeCell ref="AZ81:BC81"/>
    <mergeCell ref="BD81:BE81"/>
    <mergeCell ref="BF81:BI81"/>
    <mergeCell ref="BJ81:BK81"/>
    <mergeCell ref="BL81:BO81"/>
    <mergeCell ref="BP81:BQ81"/>
    <mergeCell ref="C82:I82"/>
    <mergeCell ref="J82:L82"/>
    <mergeCell ref="M82:N82"/>
    <mergeCell ref="O82:Q82"/>
    <mergeCell ref="R82:S82"/>
    <mergeCell ref="T82:V82"/>
    <mergeCell ref="W82:X82"/>
    <mergeCell ref="Y82:AA82"/>
    <mergeCell ref="AB82:AC82"/>
    <mergeCell ref="AF82:AM82"/>
    <mergeCell ref="AN82:AQ82"/>
    <mergeCell ref="AR82:AS82"/>
    <mergeCell ref="AT82:AW82"/>
    <mergeCell ref="AX82:AY82"/>
    <mergeCell ref="AZ82:BC82"/>
    <mergeCell ref="BD82:BE82"/>
    <mergeCell ref="BF82:BI82"/>
    <mergeCell ref="BJ82:BK82"/>
    <mergeCell ref="BL82:BO82"/>
    <mergeCell ref="BP82:BQ82"/>
    <mergeCell ref="C83:I83"/>
    <mergeCell ref="J83:N83"/>
    <mergeCell ref="O83:S83"/>
    <mergeCell ref="T83:X83"/>
    <mergeCell ref="Y83:AC83"/>
    <mergeCell ref="C84:I84"/>
    <mergeCell ref="J84:L84"/>
    <mergeCell ref="M84:N84"/>
    <mergeCell ref="O84:Q84"/>
    <mergeCell ref="R84:S84"/>
    <mergeCell ref="T84:V84"/>
    <mergeCell ref="W84:X84"/>
    <mergeCell ref="Y84:AA84"/>
    <mergeCell ref="AB84:AC84"/>
    <mergeCell ref="C85:I85"/>
    <mergeCell ref="J85:L85"/>
    <mergeCell ref="M85:N85"/>
    <mergeCell ref="O85:Q85"/>
    <mergeCell ref="R85:S85"/>
    <mergeCell ref="T85:V85"/>
    <mergeCell ref="W85:X85"/>
    <mergeCell ref="Y85:AA85"/>
    <mergeCell ref="AB85:AC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B14:B15"/>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1" fitToWidth="1" fitToHeight="1" orientation="landscape" usePrinterDefaults="1" r:id="rId1"/>
  <rowBreaks count="1" manualBreakCount="1">
    <brk id="60" max="7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CH109"/>
  <sheetViews>
    <sheetView view="pageBreakPreview" zoomScale="93" zoomScaleNormal="111" zoomScaleSheetLayoutView="93" workbookViewId="0">
      <selection activeCell="BE89" sqref="BE89"/>
    </sheetView>
  </sheetViews>
  <sheetFormatPr defaultColWidth="3" defaultRowHeight="14.25" customHeight="1"/>
  <cols>
    <col min="1" max="86" width="3.125" style="1" customWidth="1"/>
    <col min="87" max="16384" width="3" style="1"/>
  </cols>
  <sheetData>
    <row r="2" spans="2:86" ht="18.75">
      <c r="B2" s="83" t="s">
        <v>124</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P2" s="10"/>
      <c r="AY2" s="122"/>
      <c r="AZ2" s="122"/>
      <c r="BA2" s="122"/>
      <c r="BB2" s="122"/>
      <c r="BC2" s="122" t="s">
        <v>0</v>
      </c>
      <c r="BD2" s="122"/>
      <c r="BE2" s="122"/>
      <c r="BF2" s="122" t="s">
        <v>4</v>
      </c>
      <c r="BG2" s="122"/>
      <c r="BH2" s="122"/>
      <c r="BI2" s="122" t="s">
        <v>7</v>
      </c>
    </row>
    <row r="3" spans="2:86" ht="5.25" customHeight="1">
      <c r="AP3" s="10"/>
    </row>
    <row r="4" spans="2:86" ht="18" customHeight="1">
      <c r="B4" s="83" t="s">
        <v>10</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P4" s="10"/>
    </row>
    <row r="5" spans="2:86" ht="5.25" customHeight="1">
      <c r="AP5" s="10"/>
    </row>
    <row r="6" spans="2:86" ht="17.25" customHeight="1">
      <c r="B6" s="84" t="s">
        <v>9</v>
      </c>
      <c r="C6" s="88"/>
      <c r="D6" s="88"/>
      <c r="E6" s="88"/>
      <c r="F6" s="88"/>
      <c r="G6" s="88"/>
      <c r="H6" s="109"/>
      <c r="I6" s="110"/>
      <c r="J6" s="110"/>
      <c r="K6" s="110"/>
      <c r="L6" s="110"/>
      <c r="M6" s="110"/>
      <c r="N6" s="110"/>
      <c r="O6" s="110"/>
      <c r="P6" s="110"/>
      <c r="Q6" s="110"/>
      <c r="R6" s="110"/>
      <c r="S6" s="110"/>
      <c r="T6" s="110"/>
      <c r="U6" s="110"/>
      <c r="V6" s="110"/>
      <c r="W6" s="118"/>
      <c r="AM6" s="62" t="s">
        <v>15</v>
      </c>
      <c r="AN6" s="62"/>
      <c r="AO6" s="119"/>
      <c r="AP6" s="62"/>
      <c r="AQ6" s="62"/>
      <c r="AR6" s="62"/>
      <c r="AS6" s="62"/>
      <c r="AT6" s="62"/>
      <c r="AU6" s="62"/>
      <c r="AV6" s="62"/>
      <c r="AW6" s="62"/>
      <c r="AX6" s="62"/>
      <c r="AY6" s="62"/>
      <c r="AZ6" s="62"/>
      <c r="BA6" s="62"/>
      <c r="BB6" s="62"/>
      <c r="BC6" s="62"/>
      <c r="BD6" s="62"/>
      <c r="BE6" s="62"/>
      <c r="BF6" s="62"/>
      <c r="BG6" s="62"/>
      <c r="BH6" s="62"/>
    </row>
    <row r="7" spans="2:86" ht="17.25" customHeight="1">
      <c r="B7" s="84" t="s">
        <v>12</v>
      </c>
      <c r="C7" s="88"/>
      <c r="D7" s="88"/>
      <c r="E7" s="88"/>
      <c r="F7" s="88"/>
      <c r="G7" s="106"/>
      <c r="H7" s="84"/>
      <c r="I7" s="88"/>
      <c r="J7" s="88"/>
      <c r="K7" s="88"/>
      <c r="L7" s="88"/>
      <c r="M7" s="88"/>
      <c r="N7" s="88"/>
      <c r="O7" s="88"/>
      <c r="P7" s="88"/>
      <c r="Q7" s="88"/>
      <c r="R7" s="88"/>
      <c r="S7" s="88"/>
      <c r="T7" s="88"/>
      <c r="U7" s="88"/>
      <c r="V7" s="88"/>
      <c r="W7" s="106"/>
      <c r="AM7" s="62"/>
      <c r="AN7" s="62"/>
      <c r="AO7" s="119"/>
      <c r="AP7" s="62"/>
      <c r="AQ7" s="62"/>
      <c r="AR7" s="62"/>
      <c r="AS7" s="62"/>
      <c r="AT7" s="62"/>
      <c r="AU7" s="62"/>
      <c r="AV7" s="62"/>
      <c r="AW7" s="62"/>
      <c r="AX7" s="62"/>
      <c r="AY7" s="62"/>
      <c r="AZ7" s="62"/>
      <c r="BA7" s="62"/>
      <c r="BB7" s="62"/>
      <c r="BC7" s="62"/>
      <c r="BD7" s="62"/>
      <c r="BE7" s="62"/>
      <c r="BF7" s="62"/>
      <c r="BG7" s="119"/>
      <c r="BH7" s="119"/>
      <c r="BI7" s="10"/>
      <c r="BJ7" s="10"/>
      <c r="BK7" s="10"/>
      <c r="BL7" s="10"/>
    </row>
    <row r="8" spans="2:86" ht="17.25" customHeight="1">
      <c r="B8" s="85" t="s">
        <v>8</v>
      </c>
      <c r="C8" s="89"/>
      <c r="D8" s="89"/>
      <c r="E8" s="89"/>
      <c r="F8" s="89"/>
      <c r="G8" s="107"/>
      <c r="H8" s="85"/>
      <c r="I8" s="89"/>
      <c r="J8" s="89"/>
      <c r="K8" s="89"/>
      <c r="L8" s="89"/>
      <c r="M8" s="89"/>
      <c r="N8" s="89"/>
      <c r="O8" s="89"/>
      <c r="P8" s="89"/>
      <c r="Q8" s="89"/>
      <c r="R8" s="89"/>
      <c r="S8" s="89"/>
      <c r="T8" s="89"/>
      <c r="U8" s="89"/>
      <c r="V8" s="89"/>
      <c r="W8" s="107"/>
      <c r="AM8" s="119" t="s">
        <v>18</v>
      </c>
      <c r="AN8" s="62"/>
      <c r="AO8" s="119"/>
      <c r="AP8" s="62"/>
      <c r="AQ8" s="62"/>
      <c r="AR8" s="62"/>
      <c r="AS8" s="62"/>
      <c r="AT8" s="62"/>
      <c r="AU8" s="62"/>
      <c r="AV8" s="62"/>
      <c r="AW8" s="62"/>
      <c r="AX8" s="62"/>
      <c r="AY8" s="62"/>
      <c r="AZ8" s="62"/>
      <c r="BA8" s="62"/>
      <c r="BB8" s="62"/>
      <c r="BC8" s="62"/>
      <c r="BD8" s="62"/>
      <c r="BE8" s="62"/>
      <c r="BF8" s="62"/>
      <c r="BG8" s="62"/>
      <c r="BH8" s="119"/>
    </row>
    <row r="9" spans="2:86" ht="17.25" customHeight="1">
      <c r="B9" s="85" t="s">
        <v>20</v>
      </c>
      <c r="C9" s="89"/>
      <c r="D9" s="89"/>
      <c r="E9" s="89"/>
      <c r="F9" s="89"/>
      <c r="G9" s="107"/>
      <c r="H9" s="85"/>
      <c r="I9" s="89"/>
      <c r="J9" s="89"/>
      <c r="K9" s="89"/>
      <c r="L9" s="89"/>
      <c r="M9" s="89"/>
      <c r="N9" s="89"/>
      <c r="O9" s="89"/>
      <c r="P9" s="89"/>
      <c r="Q9" s="89"/>
      <c r="R9" s="89"/>
      <c r="S9" s="89"/>
      <c r="T9" s="89"/>
      <c r="U9" s="89"/>
      <c r="V9" s="89"/>
      <c r="W9" s="107"/>
      <c r="AM9" s="62"/>
      <c r="AN9" s="62"/>
      <c r="AO9" s="119"/>
      <c r="AP9" s="62"/>
      <c r="AQ9" s="62"/>
      <c r="AR9" s="62"/>
      <c r="AS9" s="62"/>
      <c r="AT9" s="62"/>
      <c r="AU9" s="62"/>
      <c r="AV9" s="62"/>
      <c r="AW9" s="62"/>
      <c r="AX9" s="62"/>
      <c r="AY9" s="62"/>
      <c r="AZ9" s="62"/>
      <c r="BA9" s="62"/>
      <c r="BB9" s="62"/>
      <c r="BC9" s="62"/>
      <c r="BD9" s="62"/>
      <c r="BE9" s="62"/>
      <c r="BF9" s="62"/>
      <c r="BG9" s="62"/>
      <c r="BH9" s="62"/>
    </row>
    <row r="10" spans="2:86" ht="17.25" customHeight="1">
      <c r="B10" s="86" t="s">
        <v>24</v>
      </c>
      <c r="C10" s="90"/>
      <c r="D10" s="90"/>
      <c r="E10" s="90"/>
      <c r="F10" s="90"/>
      <c r="G10" s="108"/>
      <c r="H10" s="86"/>
      <c r="I10" s="90"/>
      <c r="J10" s="90"/>
      <c r="K10" s="90"/>
      <c r="L10" s="90"/>
      <c r="M10" s="90"/>
      <c r="N10" s="90"/>
      <c r="O10" s="90"/>
      <c r="P10" s="90"/>
      <c r="Q10" s="90"/>
      <c r="R10" s="90"/>
      <c r="S10" s="90"/>
      <c r="T10" s="90"/>
      <c r="U10" s="90"/>
      <c r="V10" s="90"/>
      <c r="W10" s="108"/>
      <c r="AM10" s="120"/>
      <c r="AN10" s="121" t="s">
        <v>26</v>
      </c>
      <c r="AO10" s="120"/>
      <c r="AP10" s="120"/>
      <c r="AQ10" s="120"/>
      <c r="AR10" s="120"/>
      <c r="AS10" s="120"/>
      <c r="AT10" s="120"/>
      <c r="AU10" s="120"/>
      <c r="AV10" s="120"/>
      <c r="AW10" s="120"/>
      <c r="AX10" s="120"/>
      <c r="AY10" s="120"/>
      <c r="AZ10" s="120"/>
      <c r="BA10" s="120"/>
      <c r="BB10" s="120"/>
      <c r="BC10" s="120"/>
      <c r="BD10" s="120"/>
      <c r="BE10" s="120"/>
      <c r="BF10" s="120"/>
      <c r="BG10" s="120"/>
      <c r="BH10" s="120"/>
    </row>
    <row r="11" spans="2:86" ht="17.25" customHeight="1">
      <c r="B11" s="86" t="s">
        <v>27</v>
      </c>
      <c r="C11" s="90"/>
      <c r="D11" s="90"/>
      <c r="E11" s="90"/>
      <c r="F11" s="90"/>
      <c r="G11" s="90"/>
      <c r="H11" s="109" t="s">
        <v>30</v>
      </c>
      <c r="I11" s="110"/>
      <c r="J11" s="110"/>
      <c r="K11" s="110"/>
      <c r="L11" s="110"/>
      <c r="M11" s="110"/>
      <c r="N11" s="110"/>
      <c r="O11" s="110"/>
      <c r="P11" s="110"/>
      <c r="Q11" s="110"/>
      <c r="R11" s="110"/>
      <c r="S11" s="110"/>
      <c r="T11" s="110"/>
      <c r="U11" s="110"/>
      <c r="V11" s="110"/>
      <c r="W11" s="118"/>
      <c r="AM11" s="10"/>
      <c r="AN11" s="14"/>
      <c r="AO11" s="10"/>
      <c r="AP11" s="10"/>
      <c r="AQ11" s="10"/>
      <c r="AR11" s="10"/>
      <c r="AS11" s="10"/>
      <c r="AT11" s="10"/>
      <c r="AU11" s="10"/>
      <c r="AV11" s="10"/>
      <c r="AW11" s="10"/>
      <c r="AX11" s="10"/>
      <c r="AY11" s="10"/>
      <c r="AZ11" s="10"/>
      <c r="BA11" s="10"/>
      <c r="BB11" s="10"/>
      <c r="BC11" s="10"/>
      <c r="BD11" s="10"/>
      <c r="BE11" s="10"/>
      <c r="BF11" s="10"/>
      <c r="BG11" s="10"/>
      <c r="BH11" s="10"/>
    </row>
    <row r="12" spans="2:86" ht="14.25" customHeight="1">
      <c r="AO12" s="10"/>
    </row>
    <row r="13" spans="2:86" ht="14.25" customHeight="1">
      <c r="B13" s="7" t="s">
        <v>79</v>
      </c>
      <c r="C13" s="7"/>
      <c r="D13" s="7"/>
      <c r="E13" s="7"/>
      <c r="F13" s="7"/>
      <c r="G13" s="7"/>
      <c r="H13" s="7"/>
      <c r="I13" s="7"/>
      <c r="J13" s="7"/>
      <c r="K13" s="7"/>
      <c r="L13" s="7"/>
      <c r="M13" s="7"/>
      <c r="N13" s="7"/>
      <c r="O13" s="7"/>
      <c r="P13" s="7"/>
      <c r="AS13" s="43"/>
    </row>
    <row r="14" spans="2:86">
      <c r="B14" s="56"/>
      <c r="C14" s="91" t="s">
        <v>84</v>
      </c>
      <c r="D14" s="99"/>
      <c r="E14" s="99"/>
      <c r="F14" s="99"/>
      <c r="G14" s="99"/>
      <c r="H14" s="99"/>
      <c r="I14" s="99"/>
      <c r="J14" s="99"/>
      <c r="K14" s="99"/>
      <c r="L14" s="99"/>
      <c r="M14" s="99"/>
      <c r="N14" s="99"/>
      <c r="O14" s="99"/>
      <c r="P14" s="112"/>
      <c r="Q14" s="91" t="s">
        <v>86</v>
      </c>
      <c r="R14" s="99"/>
      <c r="S14" s="99"/>
      <c r="T14" s="99"/>
      <c r="U14" s="99"/>
      <c r="V14" s="99"/>
      <c r="W14" s="99"/>
      <c r="X14" s="99"/>
      <c r="Y14" s="99"/>
      <c r="Z14" s="99"/>
      <c r="AA14" s="99"/>
      <c r="AB14" s="99"/>
      <c r="AC14" s="99"/>
      <c r="AD14" s="112"/>
      <c r="AE14" s="91" t="s">
        <v>88</v>
      </c>
      <c r="AF14" s="99"/>
      <c r="AG14" s="99"/>
      <c r="AH14" s="99"/>
      <c r="AI14" s="99"/>
      <c r="AJ14" s="99"/>
      <c r="AK14" s="99"/>
      <c r="AL14" s="99"/>
      <c r="AM14" s="99"/>
      <c r="AN14" s="99"/>
      <c r="AO14" s="99"/>
      <c r="AP14" s="99"/>
      <c r="AQ14" s="99"/>
      <c r="AR14" s="112"/>
      <c r="AS14" s="91" t="s">
        <v>92</v>
      </c>
      <c r="AT14" s="99"/>
      <c r="AU14" s="99"/>
      <c r="AV14" s="99"/>
      <c r="AW14" s="99"/>
      <c r="AX14" s="99"/>
      <c r="AY14" s="99"/>
      <c r="AZ14" s="99"/>
      <c r="BA14" s="99"/>
      <c r="BB14" s="99"/>
      <c r="BC14" s="99"/>
      <c r="BD14" s="99"/>
      <c r="BE14" s="99"/>
      <c r="BF14" s="112"/>
      <c r="BG14" s="91" t="s">
        <v>91</v>
      </c>
      <c r="BH14" s="99"/>
      <c r="BI14" s="99"/>
      <c r="BJ14" s="99"/>
      <c r="BK14" s="99"/>
      <c r="BL14" s="99"/>
      <c r="BM14" s="99"/>
      <c r="BN14" s="99"/>
      <c r="BO14" s="99"/>
      <c r="BP14" s="99"/>
      <c r="BQ14" s="99"/>
      <c r="BR14" s="99"/>
      <c r="BS14" s="99"/>
      <c r="BT14" s="112"/>
      <c r="BU14" s="91" t="s">
        <v>83</v>
      </c>
      <c r="BV14" s="99"/>
      <c r="BW14" s="99"/>
      <c r="BX14" s="99"/>
      <c r="BY14" s="99"/>
      <c r="BZ14" s="99"/>
      <c r="CA14" s="99"/>
      <c r="CB14" s="99"/>
      <c r="CC14" s="99"/>
      <c r="CD14" s="99"/>
      <c r="CE14" s="99"/>
      <c r="CF14" s="99"/>
      <c r="CG14" s="99"/>
      <c r="CH14" s="112"/>
    </row>
    <row r="15" spans="2:86">
      <c r="B15" s="57"/>
      <c r="C15" s="92" t="s">
        <v>123</v>
      </c>
      <c r="D15" s="100"/>
      <c r="E15" s="100"/>
      <c r="F15" s="100"/>
      <c r="G15" s="100"/>
      <c r="H15" s="100"/>
      <c r="I15" s="100"/>
      <c r="J15" s="100"/>
      <c r="K15" s="100"/>
      <c r="L15" s="100"/>
      <c r="M15" s="100"/>
      <c r="N15" s="100"/>
      <c r="O15" s="100"/>
      <c r="P15" s="113"/>
      <c r="Q15" s="92" t="s">
        <v>123</v>
      </c>
      <c r="R15" s="100"/>
      <c r="S15" s="100"/>
      <c r="T15" s="100"/>
      <c r="U15" s="100"/>
      <c r="V15" s="100"/>
      <c r="W15" s="100"/>
      <c r="X15" s="100"/>
      <c r="Y15" s="100"/>
      <c r="Z15" s="100"/>
      <c r="AA15" s="100"/>
      <c r="AB15" s="100"/>
      <c r="AC15" s="100"/>
      <c r="AD15" s="113"/>
      <c r="AE15" s="92" t="s">
        <v>123</v>
      </c>
      <c r="AF15" s="100"/>
      <c r="AG15" s="100"/>
      <c r="AH15" s="100"/>
      <c r="AI15" s="100"/>
      <c r="AJ15" s="100"/>
      <c r="AK15" s="100"/>
      <c r="AL15" s="100"/>
      <c r="AM15" s="100"/>
      <c r="AN15" s="100"/>
      <c r="AO15" s="100"/>
      <c r="AP15" s="100"/>
      <c r="AQ15" s="100"/>
      <c r="AR15" s="113"/>
      <c r="AS15" s="92" t="s">
        <v>123</v>
      </c>
      <c r="AT15" s="100"/>
      <c r="AU15" s="100"/>
      <c r="AV15" s="100"/>
      <c r="AW15" s="100"/>
      <c r="AX15" s="100"/>
      <c r="AY15" s="100"/>
      <c r="AZ15" s="100"/>
      <c r="BA15" s="100"/>
      <c r="BB15" s="100"/>
      <c r="BC15" s="100"/>
      <c r="BD15" s="100"/>
      <c r="BE15" s="100"/>
      <c r="BF15" s="113"/>
      <c r="BG15" s="92" t="s">
        <v>123</v>
      </c>
      <c r="BH15" s="100"/>
      <c r="BI15" s="100"/>
      <c r="BJ15" s="100"/>
      <c r="BK15" s="100"/>
      <c r="BL15" s="100"/>
      <c r="BM15" s="100"/>
      <c r="BN15" s="100"/>
      <c r="BO15" s="100"/>
      <c r="BP15" s="100"/>
      <c r="BQ15" s="100"/>
      <c r="BR15" s="100"/>
      <c r="BS15" s="100"/>
      <c r="BT15" s="113"/>
      <c r="BU15" s="92" t="s">
        <v>123</v>
      </c>
      <c r="BV15" s="100"/>
      <c r="BW15" s="100"/>
      <c r="BX15" s="100"/>
      <c r="BY15" s="100"/>
      <c r="BZ15" s="100"/>
      <c r="CA15" s="100"/>
      <c r="CB15" s="100"/>
      <c r="CC15" s="100"/>
      <c r="CD15" s="100"/>
      <c r="CE15" s="100"/>
      <c r="CF15" s="100"/>
      <c r="CG15" s="100"/>
      <c r="CH15" s="113"/>
    </row>
    <row r="16" spans="2:86" ht="13.5" customHeight="1">
      <c r="B16" s="87" t="s">
        <v>31</v>
      </c>
      <c r="C16" s="93" t="s">
        <v>95</v>
      </c>
      <c r="D16" s="101"/>
      <c r="E16" s="101"/>
      <c r="F16" s="101"/>
      <c r="G16" s="101"/>
      <c r="H16" s="101"/>
      <c r="I16" s="111" t="s">
        <v>55</v>
      </c>
      <c r="J16" s="111"/>
      <c r="K16" s="111"/>
      <c r="L16" s="111"/>
      <c r="M16" s="111"/>
      <c r="N16" s="111"/>
      <c r="O16" s="111"/>
      <c r="P16" s="114"/>
      <c r="Q16" s="93" t="s">
        <v>95</v>
      </c>
      <c r="R16" s="101"/>
      <c r="S16" s="101"/>
      <c r="T16" s="101"/>
      <c r="U16" s="101"/>
      <c r="V16" s="101"/>
      <c r="W16" s="111" t="s">
        <v>55</v>
      </c>
      <c r="X16" s="111"/>
      <c r="Y16" s="111"/>
      <c r="Z16" s="111"/>
      <c r="AA16" s="111"/>
      <c r="AB16" s="111"/>
      <c r="AC16" s="111"/>
      <c r="AD16" s="114"/>
      <c r="AE16" s="93" t="s">
        <v>95</v>
      </c>
      <c r="AF16" s="101"/>
      <c r="AG16" s="101"/>
      <c r="AH16" s="101"/>
      <c r="AI16" s="101"/>
      <c r="AJ16" s="101"/>
      <c r="AK16" s="111" t="s">
        <v>55</v>
      </c>
      <c r="AL16" s="111"/>
      <c r="AM16" s="111"/>
      <c r="AN16" s="111"/>
      <c r="AO16" s="111"/>
      <c r="AP16" s="111"/>
      <c r="AQ16" s="111"/>
      <c r="AR16" s="114"/>
      <c r="AS16" s="93" t="s">
        <v>95</v>
      </c>
      <c r="AT16" s="101"/>
      <c r="AU16" s="101"/>
      <c r="AV16" s="101"/>
      <c r="AW16" s="101"/>
      <c r="AX16" s="101"/>
      <c r="AY16" s="111" t="s">
        <v>55</v>
      </c>
      <c r="AZ16" s="111"/>
      <c r="BA16" s="111"/>
      <c r="BB16" s="111"/>
      <c r="BC16" s="111"/>
      <c r="BD16" s="111"/>
      <c r="BE16" s="111"/>
      <c r="BF16" s="114"/>
      <c r="BG16" s="93" t="s">
        <v>95</v>
      </c>
      <c r="BH16" s="101"/>
      <c r="BI16" s="101"/>
      <c r="BJ16" s="101"/>
      <c r="BK16" s="101"/>
      <c r="BL16" s="101"/>
      <c r="BM16" s="111" t="s">
        <v>55</v>
      </c>
      <c r="BN16" s="111"/>
      <c r="BO16" s="111"/>
      <c r="BP16" s="111"/>
      <c r="BQ16" s="111"/>
      <c r="BR16" s="111"/>
      <c r="BS16" s="111"/>
      <c r="BT16" s="114"/>
      <c r="BU16" s="93" t="s">
        <v>95</v>
      </c>
      <c r="BV16" s="101"/>
      <c r="BW16" s="101"/>
      <c r="BX16" s="101"/>
      <c r="BY16" s="101"/>
      <c r="BZ16" s="101"/>
      <c r="CA16" s="111" t="s">
        <v>55</v>
      </c>
      <c r="CB16" s="111"/>
      <c r="CC16" s="111"/>
      <c r="CD16" s="111"/>
      <c r="CE16" s="111"/>
      <c r="CF16" s="111"/>
      <c r="CG16" s="111"/>
      <c r="CH16" s="114"/>
    </row>
    <row r="17" spans="2:86" ht="13.5" customHeight="1">
      <c r="B17" s="87"/>
      <c r="C17" s="91" t="s">
        <v>81</v>
      </c>
      <c r="D17" s="99"/>
      <c r="E17" s="99"/>
      <c r="F17" s="99"/>
      <c r="G17" s="99"/>
      <c r="H17" s="99"/>
      <c r="I17" s="99"/>
      <c r="J17" s="99"/>
      <c r="K17" s="99"/>
      <c r="L17" s="99"/>
      <c r="M17" s="99"/>
      <c r="N17" s="99"/>
      <c r="O17" s="99"/>
      <c r="P17" s="99"/>
      <c r="Q17" s="91" t="s">
        <v>81</v>
      </c>
      <c r="R17" s="99"/>
      <c r="S17" s="99"/>
      <c r="T17" s="99"/>
      <c r="U17" s="99"/>
      <c r="V17" s="99"/>
      <c r="W17" s="99"/>
      <c r="X17" s="99"/>
      <c r="Y17" s="99"/>
      <c r="Z17" s="99"/>
      <c r="AA17" s="99"/>
      <c r="AB17" s="99"/>
      <c r="AC17" s="99"/>
      <c r="AD17" s="99"/>
      <c r="AE17" s="91" t="s">
        <v>81</v>
      </c>
      <c r="AF17" s="99"/>
      <c r="AG17" s="99"/>
      <c r="AH17" s="99"/>
      <c r="AI17" s="99"/>
      <c r="AJ17" s="99"/>
      <c r="AK17" s="99"/>
      <c r="AL17" s="99"/>
      <c r="AM17" s="99"/>
      <c r="AN17" s="99"/>
      <c r="AO17" s="99"/>
      <c r="AP17" s="99"/>
      <c r="AQ17" s="99"/>
      <c r="AR17" s="99"/>
      <c r="AS17" s="91" t="s">
        <v>81</v>
      </c>
      <c r="AT17" s="99"/>
      <c r="AU17" s="99"/>
      <c r="AV17" s="99"/>
      <c r="AW17" s="99"/>
      <c r="AX17" s="99"/>
      <c r="AY17" s="99"/>
      <c r="AZ17" s="99"/>
      <c r="BA17" s="99"/>
      <c r="BB17" s="99"/>
      <c r="BC17" s="99"/>
      <c r="BD17" s="99"/>
      <c r="BE17" s="99"/>
      <c r="BF17" s="99"/>
      <c r="BG17" s="91" t="s">
        <v>81</v>
      </c>
      <c r="BH17" s="99"/>
      <c r="BI17" s="99"/>
      <c r="BJ17" s="99"/>
      <c r="BK17" s="99"/>
      <c r="BL17" s="99"/>
      <c r="BM17" s="99"/>
      <c r="BN17" s="99"/>
      <c r="BO17" s="99"/>
      <c r="BP17" s="99"/>
      <c r="BQ17" s="99"/>
      <c r="BR17" s="99"/>
      <c r="BS17" s="99"/>
      <c r="BT17" s="99"/>
      <c r="BU17" s="91" t="s">
        <v>81</v>
      </c>
      <c r="BV17" s="99"/>
      <c r="BW17" s="99"/>
      <c r="BX17" s="99"/>
      <c r="BY17" s="99"/>
      <c r="BZ17" s="99"/>
      <c r="CA17" s="99"/>
      <c r="CB17" s="99"/>
      <c r="CC17" s="99"/>
      <c r="CD17" s="99"/>
      <c r="CE17" s="99"/>
      <c r="CF17" s="99"/>
      <c r="CG17" s="99"/>
      <c r="CH17" s="112"/>
    </row>
    <row r="18" spans="2:86" ht="13.5" customHeight="1">
      <c r="B18" s="87"/>
      <c r="C18" s="94"/>
      <c r="D18" s="102"/>
      <c r="E18" s="102"/>
      <c r="F18" s="102"/>
      <c r="G18" s="102"/>
      <c r="H18" s="102"/>
      <c r="I18" s="102"/>
      <c r="J18" s="102"/>
      <c r="K18" s="102"/>
      <c r="L18" s="102"/>
      <c r="M18" s="102"/>
      <c r="N18" s="102"/>
      <c r="O18" s="102"/>
      <c r="P18" s="115"/>
      <c r="Q18" s="94"/>
      <c r="R18" s="102"/>
      <c r="S18" s="102"/>
      <c r="T18" s="102"/>
      <c r="U18" s="102"/>
      <c r="V18" s="102"/>
      <c r="W18" s="102"/>
      <c r="X18" s="102"/>
      <c r="Y18" s="102"/>
      <c r="Z18" s="102"/>
      <c r="AA18" s="102"/>
      <c r="AB18" s="102"/>
      <c r="AC18" s="102"/>
      <c r="AD18" s="115"/>
      <c r="AE18" s="94"/>
      <c r="AF18" s="102"/>
      <c r="AG18" s="102"/>
      <c r="AH18" s="102"/>
      <c r="AI18" s="102"/>
      <c r="AJ18" s="102"/>
      <c r="AK18" s="102"/>
      <c r="AL18" s="102"/>
      <c r="AM18" s="102"/>
      <c r="AN18" s="102"/>
      <c r="AO18" s="102"/>
      <c r="AP18" s="102"/>
      <c r="AQ18" s="102"/>
      <c r="AR18" s="115"/>
      <c r="AS18" s="94"/>
      <c r="AT18" s="102"/>
      <c r="AU18" s="102"/>
      <c r="AV18" s="102"/>
      <c r="AW18" s="102"/>
      <c r="AX18" s="102"/>
      <c r="AY18" s="102"/>
      <c r="AZ18" s="102"/>
      <c r="BA18" s="102"/>
      <c r="BB18" s="102"/>
      <c r="BC18" s="102"/>
      <c r="BD18" s="102"/>
      <c r="BE18" s="102"/>
      <c r="BF18" s="115"/>
      <c r="BG18" s="94"/>
      <c r="BH18" s="102"/>
      <c r="BI18" s="102"/>
      <c r="BJ18" s="102"/>
      <c r="BK18" s="102"/>
      <c r="BL18" s="102"/>
      <c r="BM18" s="102"/>
      <c r="BN18" s="102"/>
      <c r="BO18" s="102"/>
      <c r="BP18" s="102"/>
      <c r="BQ18" s="102"/>
      <c r="BR18" s="102"/>
      <c r="BS18" s="102"/>
      <c r="BT18" s="115"/>
      <c r="BU18" s="94"/>
      <c r="BV18" s="102"/>
      <c r="BW18" s="102"/>
      <c r="BX18" s="102"/>
      <c r="BY18" s="102"/>
      <c r="BZ18" s="102"/>
      <c r="CA18" s="102"/>
      <c r="CB18" s="102"/>
      <c r="CC18" s="102"/>
      <c r="CD18" s="102"/>
      <c r="CE18" s="102"/>
      <c r="CF18" s="102"/>
      <c r="CG18" s="102"/>
      <c r="CH18" s="115"/>
    </row>
    <row r="19" spans="2:86" ht="13.5" customHeight="1">
      <c r="B19" s="87"/>
      <c r="C19" s="94"/>
      <c r="D19" s="102"/>
      <c r="E19" s="102"/>
      <c r="F19" s="102"/>
      <c r="G19" s="102"/>
      <c r="H19" s="102"/>
      <c r="I19" s="102"/>
      <c r="J19" s="102"/>
      <c r="K19" s="102"/>
      <c r="L19" s="102"/>
      <c r="M19" s="102"/>
      <c r="N19" s="102"/>
      <c r="O19" s="102"/>
      <c r="P19" s="115"/>
      <c r="Q19" s="94"/>
      <c r="R19" s="102"/>
      <c r="S19" s="102"/>
      <c r="T19" s="102"/>
      <c r="U19" s="102"/>
      <c r="V19" s="102"/>
      <c r="W19" s="102"/>
      <c r="X19" s="102"/>
      <c r="Y19" s="102"/>
      <c r="Z19" s="102"/>
      <c r="AA19" s="102"/>
      <c r="AB19" s="102"/>
      <c r="AC19" s="102"/>
      <c r="AD19" s="115"/>
      <c r="AE19" s="94"/>
      <c r="AF19" s="102"/>
      <c r="AG19" s="102"/>
      <c r="AH19" s="102"/>
      <c r="AI19" s="102"/>
      <c r="AJ19" s="102"/>
      <c r="AK19" s="102"/>
      <c r="AL19" s="102"/>
      <c r="AM19" s="102"/>
      <c r="AN19" s="102"/>
      <c r="AO19" s="102"/>
      <c r="AP19" s="102"/>
      <c r="AQ19" s="102"/>
      <c r="AR19" s="115"/>
      <c r="AS19" s="94"/>
      <c r="AT19" s="102"/>
      <c r="AU19" s="102"/>
      <c r="AV19" s="102"/>
      <c r="AW19" s="102"/>
      <c r="AX19" s="102"/>
      <c r="AY19" s="102"/>
      <c r="AZ19" s="102"/>
      <c r="BA19" s="102"/>
      <c r="BB19" s="102"/>
      <c r="BC19" s="102"/>
      <c r="BD19" s="102"/>
      <c r="BE19" s="102"/>
      <c r="BF19" s="115"/>
      <c r="BG19" s="94"/>
      <c r="BH19" s="102"/>
      <c r="BI19" s="102"/>
      <c r="BJ19" s="102"/>
      <c r="BK19" s="102"/>
      <c r="BL19" s="102"/>
      <c r="BM19" s="102"/>
      <c r="BN19" s="102"/>
      <c r="BO19" s="102"/>
      <c r="BP19" s="102"/>
      <c r="BQ19" s="102"/>
      <c r="BR19" s="102"/>
      <c r="BS19" s="102"/>
      <c r="BT19" s="115"/>
      <c r="BU19" s="94"/>
      <c r="BV19" s="102"/>
      <c r="BW19" s="102"/>
      <c r="BX19" s="102"/>
      <c r="BY19" s="102"/>
      <c r="BZ19" s="102"/>
      <c r="CA19" s="102"/>
      <c r="CB19" s="102"/>
      <c r="CC19" s="102"/>
      <c r="CD19" s="102"/>
      <c r="CE19" s="102"/>
      <c r="CF19" s="102"/>
      <c r="CG19" s="102"/>
      <c r="CH19" s="115"/>
    </row>
    <row r="20" spans="2:86" ht="13.5" customHeight="1">
      <c r="B20" s="87"/>
      <c r="C20" s="94"/>
      <c r="D20" s="102"/>
      <c r="E20" s="102"/>
      <c r="F20" s="102"/>
      <c r="G20" s="102"/>
      <c r="H20" s="102"/>
      <c r="I20" s="102"/>
      <c r="J20" s="102"/>
      <c r="K20" s="102"/>
      <c r="L20" s="102"/>
      <c r="M20" s="102"/>
      <c r="N20" s="102"/>
      <c r="O20" s="102"/>
      <c r="P20" s="115"/>
      <c r="Q20" s="94"/>
      <c r="R20" s="102"/>
      <c r="S20" s="102"/>
      <c r="T20" s="102"/>
      <c r="U20" s="102"/>
      <c r="V20" s="102"/>
      <c r="W20" s="102"/>
      <c r="X20" s="102"/>
      <c r="Y20" s="102"/>
      <c r="Z20" s="102"/>
      <c r="AA20" s="102"/>
      <c r="AB20" s="102"/>
      <c r="AC20" s="102"/>
      <c r="AD20" s="115"/>
      <c r="AE20" s="94"/>
      <c r="AF20" s="102"/>
      <c r="AG20" s="102"/>
      <c r="AH20" s="102"/>
      <c r="AI20" s="102"/>
      <c r="AJ20" s="102"/>
      <c r="AK20" s="102"/>
      <c r="AL20" s="102"/>
      <c r="AM20" s="102"/>
      <c r="AN20" s="102"/>
      <c r="AO20" s="102"/>
      <c r="AP20" s="102"/>
      <c r="AQ20" s="102"/>
      <c r="AR20" s="115"/>
      <c r="AS20" s="94"/>
      <c r="AT20" s="102"/>
      <c r="AU20" s="102"/>
      <c r="AV20" s="102"/>
      <c r="AW20" s="102"/>
      <c r="AX20" s="102"/>
      <c r="AY20" s="102"/>
      <c r="AZ20" s="102"/>
      <c r="BA20" s="102"/>
      <c r="BB20" s="102"/>
      <c r="BC20" s="102"/>
      <c r="BD20" s="102"/>
      <c r="BE20" s="102"/>
      <c r="BF20" s="115"/>
      <c r="BG20" s="94"/>
      <c r="BH20" s="102"/>
      <c r="BI20" s="102"/>
      <c r="BJ20" s="102"/>
      <c r="BK20" s="102"/>
      <c r="BL20" s="102"/>
      <c r="BM20" s="102"/>
      <c r="BN20" s="102"/>
      <c r="BO20" s="102"/>
      <c r="BP20" s="102"/>
      <c r="BQ20" s="102"/>
      <c r="BR20" s="102"/>
      <c r="BS20" s="102"/>
      <c r="BT20" s="115"/>
      <c r="BU20" s="94"/>
      <c r="BV20" s="102"/>
      <c r="BW20" s="102"/>
      <c r="BX20" s="102"/>
      <c r="BY20" s="102"/>
      <c r="BZ20" s="102"/>
      <c r="CA20" s="102"/>
      <c r="CB20" s="102"/>
      <c r="CC20" s="102"/>
      <c r="CD20" s="102"/>
      <c r="CE20" s="102"/>
      <c r="CF20" s="102"/>
      <c r="CG20" s="102"/>
      <c r="CH20" s="115"/>
    </row>
    <row r="21" spans="2:86" ht="13.5" customHeight="1">
      <c r="B21" s="87"/>
      <c r="C21" s="95"/>
      <c r="D21" s="103"/>
      <c r="E21" s="103"/>
      <c r="F21" s="103"/>
      <c r="G21" s="103"/>
      <c r="H21" s="103"/>
      <c r="I21" s="103"/>
      <c r="J21" s="103"/>
      <c r="K21" s="103"/>
      <c r="L21" s="103"/>
      <c r="M21" s="103"/>
      <c r="N21" s="103"/>
      <c r="O21" s="103"/>
      <c r="P21" s="116"/>
      <c r="Q21" s="95"/>
      <c r="R21" s="103"/>
      <c r="S21" s="103"/>
      <c r="T21" s="103"/>
      <c r="U21" s="103"/>
      <c r="V21" s="103"/>
      <c r="W21" s="103"/>
      <c r="X21" s="103"/>
      <c r="Y21" s="103"/>
      <c r="Z21" s="103"/>
      <c r="AA21" s="103"/>
      <c r="AB21" s="103"/>
      <c r="AC21" s="103"/>
      <c r="AD21" s="116"/>
      <c r="AE21" s="95"/>
      <c r="AF21" s="103"/>
      <c r="AG21" s="103"/>
      <c r="AH21" s="103"/>
      <c r="AI21" s="103"/>
      <c r="AJ21" s="103"/>
      <c r="AK21" s="103"/>
      <c r="AL21" s="103"/>
      <c r="AM21" s="103"/>
      <c r="AN21" s="103"/>
      <c r="AO21" s="103"/>
      <c r="AP21" s="103"/>
      <c r="AQ21" s="103"/>
      <c r="AR21" s="116"/>
      <c r="AS21" s="95"/>
      <c r="AT21" s="103"/>
      <c r="AU21" s="103"/>
      <c r="AV21" s="103"/>
      <c r="AW21" s="103"/>
      <c r="AX21" s="103"/>
      <c r="AY21" s="103"/>
      <c r="AZ21" s="103"/>
      <c r="BA21" s="103"/>
      <c r="BB21" s="103"/>
      <c r="BC21" s="103"/>
      <c r="BD21" s="103"/>
      <c r="BE21" s="103"/>
      <c r="BF21" s="116"/>
      <c r="BG21" s="95"/>
      <c r="BH21" s="103"/>
      <c r="BI21" s="103"/>
      <c r="BJ21" s="103"/>
      <c r="BK21" s="103"/>
      <c r="BL21" s="103"/>
      <c r="BM21" s="103"/>
      <c r="BN21" s="103"/>
      <c r="BO21" s="103"/>
      <c r="BP21" s="103"/>
      <c r="BQ21" s="103"/>
      <c r="BR21" s="103"/>
      <c r="BS21" s="103"/>
      <c r="BT21" s="116"/>
      <c r="BU21" s="95"/>
      <c r="BV21" s="103"/>
      <c r="BW21" s="103"/>
      <c r="BX21" s="103"/>
      <c r="BY21" s="103"/>
      <c r="BZ21" s="103"/>
      <c r="CA21" s="103"/>
      <c r="CB21" s="103"/>
      <c r="CC21" s="103"/>
      <c r="CD21" s="103"/>
      <c r="CE21" s="103"/>
      <c r="CF21" s="103"/>
      <c r="CG21" s="103"/>
      <c r="CH21" s="116"/>
    </row>
    <row r="22" spans="2:86" ht="13.5" customHeight="1">
      <c r="B22" s="87"/>
      <c r="C22" s="96" t="s">
        <v>35</v>
      </c>
      <c r="D22" s="104"/>
      <c r="E22" s="104"/>
      <c r="F22" s="104"/>
      <c r="G22" s="104"/>
      <c r="H22" s="104"/>
      <c r="I22" s="104"/>
      <c r="J22" s="104"/>
      <c r="K22" s="104"/>
      <c r="L22" s="104"/>
      <c r="M22" s="104"/>
      <c r="N22" s="104"/>
      <c r="O22" s="104"/>
      <c r="P22" s="104"/>
      <c r="Q22" s="96" t="s">
        <v>35</v>
      </c>
      <c r="R22" s="104"/>
      <c r="S22" s="104"/>
      <c r="T22" s="104"/>
      <c r="U22" s="104"/>
      <c r="V22" s="104"/>
      <c r="W22" s="104"/>
      <c r="X22" s="104"/>
      <c r="Y22" s="104"/>
      <c r="Z22" s="104"/>
      <c r="AA22" s="104"/>
      <c r="AB22" s="104"/>
      <c r="AC22" s="104"/>
      <c r="AD22" s="104"/>
      <c r="AE22" s="96" t="s">
        <v>35</v>
      </c>
      <c r="AF22" s="104"/>
      <c r="AG22" s="104"/>
      <c r="AH22" s="104"/>
      <c r="AI22" s="104"/>
      <c r="AJ22" s="104"/>
      <c r="AK22" s="104"/>
      <c r="AL22" s="104"/>
      <c r="AM22" s="104"/>
      <c r="AN22" s="104"/>
      <c r="AO22" s="104"/>
      <c r="AP22" s="104"/>
      <c r="AQ22" s="104"/>
      <c r="AR22" s="104"/>
      <c r="AS22" s="96" t="s">
        <v>35</v>
      </c>
      <c r="AT22" s="104"/>
      <c r="AU22" s="104"/>
      <c r="AV22" s="104"/>
      <c r="AW22" s="104"/>
      <c r="AX22" s="104"/>
      <c r="AY22" s="104"/>
      <c r="AZ22" s="104"/>
      <c r="BA22" s="104"/>
      <c r="BB22" s="104"/>
      <c r="BC22" s="104"/>
      <c r="BD22" s="104"/>
      <c r="BE22" s="104"/>
      <c r="BF22" s="104"/>
      <c r="BG22" s="96" t="s">
        <v>35</v>
      </c>
      <c r="BH22" s="104"/>
      <c r="BI22" s="104"/>
      <c r="BJ22" s="104"/>
      <c r="BK22" s="104"/>
      <c r="BL22" s="104"/>
      <c r="BM22" s="104"/>
      <c r="BN22" s="104"/>
      <c r="BO22" s="104"/>
      <c r="BP22" s="104"/>
      <c r="BQ22" s="104"/>
      <c r="BR22" s="104"/>
      <c r="BS22" s="104"/>
      <c r="BT22" s="104"/>
      <c r="BU22" s="96" t="s">
        <v>35</v>
      </c>
      <c r="BV22" s="104"/>
      <c r="BW22" s="104"/>
      <c r="BX22" s="104"/>
      <c r="BY22" s="104"/>
      <c r="BZ22" s="104"/>
      <c r="CA22" s="104"/>
      <c r="CB22" s="104"/>
      <c r="CC22" s="104"/>
      <c r="CD22" s="104"/>
      <c r="CE22" s="104"/>
      <c r="CF22" s="104"/>
      <c r="CG22" s="104"/>
      <c r="CH22" s="123"/>
    </row>
    <row r="23" spans="2:86" ht="13.5" customHeight="1">
      <c r="B23" s="87"/>
      <c r="C23" s="97"/>
      <c r="D23" s="105"/>
      <c r="E23" s="105"/>
      <c r="F23" s="105"/>
      <c r="G23" s="105"/>
      <c r="H23" s="105"/>
      <c r="I23" s="105"/>
      <c r="J23" s="105"/>
      <c r="K23" s="105"/>
      <c r="L23" s="105"/>
      <c r="M23" s="105"/>
      <c r="N23" s="105"/>
      <c r="O23" s="105"/>
      <c r="P23" s="117"/>
      <c r="Q23" s="97"/>
      <c r="R23" s="105"/>
      <c r="S23" s="105"/>
      <c r="T23" s="105"/>
      <c r="U23" s="105"/>
      <c r="V23" s="105"/>
      <c r="W23" s="105"/>
      <c r="X23" s="105"/>
      <c r="Y23" s="105"/>
      <c r="Z23" s="105"/>
      <c r="AA23" s="105"/>
      <c r="AB23" s="105"/>
      <c r="AC23" s="105"/>
      <c r="AD23" s="117"/>
      <c r="AE23" s="97"/>
      <c r="AF23" s="105"/>
      <c r="AG23" s="105"/>
      <c r="AH23" s="105"/>
      <c r="AI23" s="105"/>
      <c r="AJ23" s="105"/>
      <c r="AK23" s="105"/>
      <c r="AL23" s="105"/>
      <c r="AM23" s="105"/>
      <c r="AN23" s="105"/>
      <c r="AO23" s="105"/>
      <c r="AP23" s="105"/>
      <c r="AQ23" s="105"/>
      <c r="AR23" s="117"/>
      <c r="AS23" s="97"/>
      <c r="AT23" s="105"/>
      <c r="AU23" s="105"/>
      <c r="AV23" s="105"/>
      <c r="AW23" s="105"/>
      <c r="AX23" s="105"/>
      <c r="AY23" s="105"/>
      <c r="AZ23" s="105"/>
      <c r="BA23" s="105"/>
      <c r="BB23" s="105"/>
      <c r="BC23" s="105"/>
      <c r="BD23" s="105"/>
      <c r="BE23" s="105"/>
      <c r="BF23" s="117"/>
      <c r="BG23" s="97"/>
      <c r="BH23" s="105"/>
      <c r="BI23" s="105"/>
      <c r="BJ23" s="105"/>
      <c r="BK23" s="105"/>
      <c r="BL23" s="105"/>
      <c r="BM23" s="105"/>
      <c r="BN23" s="105"/>
      <c r="BO23" s="105"/>
      <c r="BP23" s="105"/>
      <c r="BQ23" s="105"/>
      <c r="BR23" s="105"/>
      <c r="BS23" s="105"/>
      <c r="BT23" s="117"/>
      <c r="BU23" s="97"/>
      <c r="BV23" s="105"/>
      <c r="BW23" s="105"/>
      <c r="BX23" s="105"/>
      <c r="BY23" s="105"/>
      <c r="BZ23" s="105"/>
      <c r="CA23" s="105"/>
      <c r="CB23" s="105"/>
      <c r="CC23" s="105"/>
      <c r="CD23" s="105"/>
      <c r="CE23" s="105"/>
      <c r="CF23" s="105"/>
      <c r="CG23" s="105"/>
      <c r="CH23" s="117"/>
    </row>
    <row r="24" spans="2:86" ht="13.5" customHeight="1">
      <c r="B24" s="87"/>
      <c r="C24" s="94"/>
      <c r="D24" s="102"/>
      <c r="E24" s="102"/>
      <c r="F24" s="102"/>
      <c r="G24" s="102"/>
      <c r="H24" s="102"/>
      <c r="I24" s="102"/>
      <c r="J24" s="102"/>
      <c r="K24" s="102"/>
      <c r="L24" s="102"/>
      <c r="M24" s="102"/>
      <c r="N24" s="102"/>
      <c r="O24" s="102"/>
      <c r="P24" s="115"/>
      <c r="Q24" s="94"/>
      <c r="R24" s="102"/>
      <c r="S24" s="102"/>
      <c r="T24" s="102"/>
      <c r="U24" s="102"/>
      <c r="V24" s="102"/>
      <c r="W24" s="102"/>
      <c r="X24" s="102"/>
      <c r="Y24" s="102"/>
      <c r="Z24" s="102"/>
      <c r="AA24" s="102"/>
      <c r="AB24" s="102"/>
      <c r="AC24" s="102"/>
      <c r="AD24" s="115"/>
      <c r="AE24" s="94"/>
      <c r="AF24" s="102"/>
      <c r="AG24" s="102"/>
      <c r="AH24" s="102"/>
      <c r="AI24" s="102"/>
      <c r="AJ24" s="102"/>
      <c r="AK24" s="102"/>
      <c r="AL24" s="102"/>
      <c r="AM24" s="102"/>
      <c r="AN24" s="102"/>
      <c r="AO24" s="102"/>
      <c r="AP24" s="102"/>
      <c r="AQ24" s="102"/>
      <c r="AR24" s="115"/>
      <c r="AS24" s="94"/>
      <c r="AT24" s="102"/>
      <c r="AU24" s="102"/>
      <c r="AV24" s="102"/>
      <c r="AW24" s="102"/>
      <c r="AX24" s="102"/>
      <c r="AY24" s="102"/>
      <c r="AZ24" s="102"/>
      <c r="BA24" s="102"/>
      <c r="BB24" s="102"/>
      <c r="BC24" s="102"/>
      <c r="BD24" s="102"/>
      <c r="BE24" s="102"/>
      <c r="BF24" s="115"/>
      <c r="BG24" s="94"/>
      <c r="BH24" s="102"/>
      <c r="BI24" s="102"/>
      <c r="BJ24" s="102"/>
      <c r="BK24" s="102"/>
      <c r="BL24" s="102"/>
      <c r="BM24" s="102"/>
      <c r="BN24" s="102"/>
      <c r="BO24" s="102"/>
      <c r="BP24" s="102"/>
      <c r="BQ24" s="102"/>
      <c r="BR24" s="102"/>
      <c r="BS24" s="102"/>
      <c r="BT24" s="115"/>
      <c r="BU24" s="94"/>
      <c r="BV24" s="102"/>
      <c r="BW24" s="102"/>
      <c r="BX24" s="102"/>
      <c r="BY24" s="102"/>
      <c r="BZ24" s="102"/>
      <c r="CA24" s="102"/>
      <c r="CB24" s="102"/>
      <c r="CC24" s="102"/>
      <c r="CD24" s="102"/>
      <c r="CE24" s="102"/>
      <c r="CF24" s="102"/>
      <c r="CG24" s="102"/>
      <c r="CH24" s="115"/>
    </row>
    <row r="25" spans="2:86" ht="13.5" customHeight="1">
      <c r="B25" s="87"/>
      <c r="C25" s="94"/>
      <c r="D25" s="102"/>
      <c r="E25" s="102"/>
      <c r="F25" s="102"/>
      <c r="G25" s="102"/>
      <c r="H25" s="102"/>
      <c r="I25" s="102"/>
      <c r="J25" s="102"/>
      <c r="K25" s="102"/>
      <c r="L25" s="102"/>
      <c r="M25" s="102"/>
      <c r="N25" s="102"/>
      <c r="O25" s="102"/>
      <c r="P25" s="115"/>
      <c r="Q25" s="94"/>
      <c r="R25" s="102"/>
      <c r="S25" s="102"/>
      <c r="T25" s="102"/>
      <c r="U25" s="102"/>
      <c r="V25" s="102"/>
      <c r="W25" s="102"/>
      <c r="X25" s="102"/>
      <c r="Y25" s="102"/>
      <c r="Z25" s="102"/>
      <c r="AA25" s="102"/>
      <c r="AB25" s="102"/>
      <c r="AC25" s="102"/>
      <c r="AD25" s="115"/>
      <c r="AE25" s="94"/>
      <c r="AF25" s="102"/>
      <c r="AG25" s="102"/>
      <c r="AH25" s="102"/>
      <c r="AI25" s="102"/>
      <c r="AJ25" s="102"/>
      <c r="AK25" s="102"/>
      <c r="AL25" s="102"/>
      <c r="AM25" s="102"/>
      <c r="AN25" s="102"/>
      <c r="AO25" s="102"/>
      <c r="AP25" s="102"/>
      <c r="AQ25" s="102"/>
      <c r="AR25" s="115"/>
      <c r="AS25" s="94"/>
      <c r="AT25" s="102"/>
      <c r="AU25" s="102"/>
      <c r="AV25" s="102"/>
      <c r="AW25" s="102"/>
      <c r="AX25" s="102"/>
      <c r="AY25" s="102"/>
      <c r="AZ25" s="102"/>
      <c r="BA25" s="102"/>
      <c r="BB25" s="102"/>
      <c r="BC25" s="102"/>
      <c r="BD25" s="102"/>
      <c r="BE25" s="102"/>
      <c r="BF25" s="115"/>
      <c r="BG25" s="94"/>
      <c r="BH25" s="102"/>
      <c r="BI25" s="102"/>
      <c r="BJ25" s="102"/>
      <c r="BK25" s="102"/>
      <c r="BL25" s="102"/>
      <c r="BM25" s="102"/>
      <c r="BN25" s="102"/>
      <c r="BO25" s="102"/>
      <c r="BP25" s="102"/>
      <c r="BQ25" s="102"/>
      <c r="BR25" s="102"/>
      <c r="BS25" s="102"/>
      <c r="BT25" s="115"/>
      <c r="BU25" s="94"/>
      <c r="BV25" s="102"/>
      <c r="BW25" s="102"/>
      <c r="BX25" s="102"/>
      <c r="BY25" s="102"/>
      <c r="BZ25" s="102"/>
      <c r="CA25" s="102"/>
      <c r="CB25" s="102"/>
      <c r="CC25" s="102"/>
      <c r="CD25" s="102"/>
      <c r="CE25" s="102"/>
      <c r="CF25" s="102"/>
      <c r="CG25" s="102"/>
      <c r="CH25" s="115"/>
    </row>
    <row r="26" spans="2:86" ht="13.5" customHeight="1">
      <c r="B26" s="87"/>
      <c r="C26" s="95"/>
      <c r="D26" s="103"/>
      <c r="E26" s="103"/>
      <c r="F26" s="103"/>
      <c r="G26" s="103"/>
      <c r="H26" s="103"/>
      <c r="I26" s="103"/>
      <c r="J26" s="103"/>
      <c r="K26" s="103"/>
      <c r="L26" s="103"/>
      <c r="M26" s="103"/>
      <c r="N26" s="103"/>
      <c r="O26" s="103"/>
      <c r="P26" s="116"/>
      <c r="Q26" s="95"/>
      <c r="R26" s="103"/>
      <c r="S26" s="103"/>
      <c r="T26" s="103"/>
      <c r="U26" s="103"/>
      <c r="V26" s="103"/>
      <c r="W26" s="103"/>
      <c r="X26" s="103"/>
      <c r="Y26" s="103"/>
      <c r="Z26" s="103"/>
      <c r="AA26" s="103"/>
      <c r="AB26" s="103"/>
      <c r="AC26" s="103"/>
      <c r="AD26" s="116"/>
      <c r="AE26" s="95"/>
      <c r="AF26" s="103"/>
      <c r="AG26" s="103"/>
      <c r="AH26" s="103"/>
      <c r="AI26" s="103"/>
      <c r="AJ26" s="103"/>
      <c r="AK26" s="103"/>
      <c r="AL26" s="103"/>
      <c r="AM26" s="103"/>
      <c r="AN26" s="103"/>
      <c r="AO26" s="103"/>
      <c r="AP26" s="103"/>
      <c r="AQ26" s="103"/>
      <c r="AR26" s="116"/>
      <c r="AS26" s="95"/>
      <c r="AT26" s="103"/>
      <c r="AU26" s="103"/>
      <c r="AV26" s="103"/>
      <c r="AW26" s="103"/>
      <c r="AX26" s="103"/>
      <c r="AY26" s="103"/>
      <c r="AZ26" s="103"/>
      <c r="BA26" s="103"/>
      <c r="BB26" s="103"/>
      <c r="BC26" s="103"/>
      <c r="BD26" s="103"/>
      <c r="BE26" s="103"/>
      <c r="BF26" s="116"/>
      <c r="BG26" s="95"/>
      <c r="BH26" s="103"/>
      <c r="BI26" s="103"/>
      <c r="BJ26" s="103"/>
      <c r="BK26" s="103"/>
      <c r="BL26" s="103"/>
      <c r="BM26" s="103"/>
      <c r="BN26" s="103"/>
      <c r="BO26" s="103"/>
      <c r="BP26" s="103"/>
      <c r="BQ26" s="103"/>
      <c r="BR26" s="103"/>
      <c r="BS26" s="103"/>
      <c r="BT26" s="116"/>
      <c r="BU26" s="95"/>
      <c r="BV26" s="103"/>
      <c r="BW26" s="103"/>
      <c r="BX26" s="103"/>
      <c r="BY26" s="103"/>
      <c r="BZ26" s="103"/>
      <c r="CA26" s="103"/>
      <c r="CB26" s="103"/>
      <c r="CC26" s="103"/>
      <c r="CD26" s="103"/>
      <c r="CE26" s="103"/>
      <c r="CF26" s="103"/>
      <c r="CG26" s="103"/>
      <c r="CH26" s="116"/>
    </row>
    <row r="27" spans="2:86" ht="13.5" customHeight="1">
      <c r="B27" s="87" t="s">
        <v>36</v>
      </c>
      <c r="C27" s="93" t="s">
        <v>95</v>
      </c>
      <c r="D27" s="101"/>
      <c r="E27" s="101"/>
      <c r="F27" s="101"/>
      <c r="G27" s="101"/>
      <c r="H27" s="101"/>
      <c r="I27" s="111" t="s">
        <v>55</v>
      </c>
      <c r="J27" s="111"/>
      <c r="K27" s="111"/>
      <c r="L27" s="111"/>
      <c r="M27" s="111"/>
      <c r="N27" s="111"/>
      <c r="O27" s="111"/>
      <c r="P27" s="114"/>
      <c r="Q27" s="93" t="s">
        <v>95</v>
      </c>
      <c r="R27" s="101"/>
      <c r="S27" s="101"/>
      <c r="T27" s="101"/>
      <c r="U27" s="101"/>
      <c r="V27" s="101"/>
      <c r="W27" s="111" t="s">
        <v>55</v>
      </c>
      <c r="X27" s="111"/>
      <c r="Y27" s="111"/>
      <c r="Z27" s="111"/>
      <c r="AA27" s="111"/>
      <c r="AB27" s="111"/>
      <c r="AC27" s="111"/>
      <c r="AD27" s="114"/>
      <c r="AE27" s="93" t="s">
        <v>95</v>
      </c>
      <c r="AF27" s="101"/>
      <c r="AG27" s="101"/>
      <c r="AH27" s="101"/>
      <c r="AI27" s="101"/>
      <c r="AJ27" s="101"/>
      <c r="AK27" s="111" t="s">
        <v>55</v>
      </c>
      <c r="AL27" s="111"/>
      <c r="AM27" s="111"/>
      <c r="AN27" s="111"/>
      <c r="AO27" s="111"/>
      <c r="AP27" s="111"/>
      <c r="AQ27" s="111"/>
      <c r="AR27" s="114"/>
      <c r="AS27" s="93" t="s">
        <v>95</v>
      </c>
      <c r="AT27" s="101"/>
      <c r="AU27" s="101"/>
      <c r="AV27" s="101"/>
      <c r="AW27" s="101"/>
      <c r="AX27" s="101"/>
      <c r="AY27" s="111" t="s">
        <v>55</v>
      </c>
      <c r="AZ27" s="111"/>
      <c r="BA27" s="111"/>
      <c r="BB27" s="111"/>
      <c r="BC27" s="111"/>
      <c r="BD27" s="111"/>
      <c r="BE27" s="111"/>
      <c r="BF27" s="114"/>
      <c r="BG27" s="93" t="s">
        <v>95</v>
      </c>
      <c r="BH27" s="101"/>
      <c r="BI27" s="101"/>
      <c r="BJ27" s="101"/>
      <c r="BK27" s="101"/>
      <c r="BL27" s="101"/>
      <c r="BM27" s="111" t="s">
        <v>55</v>
      </c>
      <c r="BN27" s="111"/>
      <c r="BO27" s="111"/>
      <c r="BP27" s="111"/>
      <c r="BQ27" s="111"/>
      <c r="BR27" s="111"/>
      <c r="BS27" s="111"/>
      <c r="BT27" s="114"/>
      <c r="BU27" s="93" t="s">
        <v>95</v>
      </c>
      <c r="BV27" s="101"/>
      <c r="BW27" s="101"/>
      <c r="BX27" s="101"/>
      <c r="BY27" s="101"/>
      <c r="BZ27" s="101"/>
      <c r="CA27" s="111" t="s">
        <v>55</v>
      </c>
      <c r="CB27" s="111"/>
      <c r="CC27" s="111"/>
      <c r="CD27" s="111"/>
      <c r="CE27" s="111"/>
      <c r="CF27" s="111"/>
      <c r="CG27" s="111"/>
      <c r="CH27" s="114"/>
    </row>
    <row r="28" spans="2:86" ht="13.5" customHeight="1">
      <c r="B28" s="87"/>
      <c r="C28" s="91" t="s">
        <v>81</v>
      </c>
      <c r="D28" s="99"/>
      <c r="E28" s="99"/>
      <c r="F28" s="99"/>
      <c r="G28" s="99"/>
      <c r="H28" s="99"/>
      <c r="I28" s="99"/>
      <c r="J28" s="99"/>
      <c r="K28" s="99"/>
      <c r="L28" s="99"/>
      <c r="M28" s="99"/>
      <c r="N28" s="99"/>
      <c r="O28" s="99"/>
      <c r="P28" s="99"/>
      <c r="Q28" s="91" t="s">
        <v>81</v>
      </c>
      <c r="R28" s="99"/>
      <c r="S28" s="99"/>
      <c r="T28" s="99"/>
      <c r="U28" s="99"/>
      <c r="V28" s="99"/>
      <c r="W28" s="99"/>
      <c r="X28" s="99"/>
      <c r="Y28" s="99"/>
      <c r="Z28" s="99"/>
      <c r="AA28" s="99"/>
      <c r="AB28" s="99"/>
      <c r="AC28" s="99"/>
      <c r="AD28" s="99"/>
      <c r="AE28" s="91" t="s">
        <v>81</v>
      </c>
      <c r="AF28" s="99"/>
      <c r="AG28" s="99"/>
      <c r="AH28" s="99"/>
      <c r="AI28" s="99"/>
      <c r="AJ28" s="99"/>
      <c r="AK28" s="99"/>
      <c r="AL28" s="99"/>
      <c r="AM28" s="99"/>
      <c r="AN28" s="99"/>
      <c r="AO28" s="99"/>
      <c r="AP28" s="99"/>
      <c r="AQ28" s="99"/>
      <c r="AR28" s="99"/>
      <c r="AS28" s="91" t="s">
        <v>81</v>
      </c>
      <c r="AT28" s="99"/>
      <c r="AU28" s="99"/>
      <c r="AV28" s="99"/>
      <c r="AW28" s="99"/>
      <c r="AX28" s="99"/>
      <c r="AY28" s="99"/>
      <c r="AZ28" s="99"/>
      <c r="BA28" s="99"/>
      <c r="BB28" s="99"/>
      <c r="BC28" s="99"/>
      <c r="BD28" s="99"/>
      <c r="BE28" s="99"/>
      <c r="BF28" s="99"/>
      <c r="BG28" s="91" t="s">
        <v>81</v>
      </c>
      <c r="BH28" s="99"/>
      <c r="BI28" s="99"/>
      <c r="BJ28" s="99"/>
      <c r="BK28" s="99"/>
      <c r="BL28" s="99"/>
      <c r="BM28" s="99"/>
      <c r="BN28" s="99"/>
      <c r="BO28" s="99"/>
      <c r="BP28" s="99"/>
      <c r="BQ28" s="99"/>
      <c r="BR28" s="99"/>
      <c r="BS28" s="99"/>
      <c r="BT28" s="99"/>
      <c r="BU28" s="91" t="s">
        <v>81</v>
      </c>
      <c r="BV28" s="99"/>
      <c r="BW28" s="99"/>
      <c r="BX28" s="99"/>
      <c r="BY28" s="99"/>
      <c r="BZ28" s="99"/>
      <c r="CA28" s="99"/>
      <c r="CB28" s="99"/>
      <c r="CC28" s="99"/>
      <c r="CD28" s="99"/>
      <c r="CE28" s="99"/>
      <c r="CF28" s="99"/>
      <c r="CG28" s="99"/>
      <c r="CH28" s="112"/>
    </row>
    <row r="29" spans="2:86" ht="13.5" customHeight="1">
      <c r="B29" s="87"/>
      <c r="C29" s="94"/>
      <c r="D29" s="102"/>
      <c r="E29" s="102"/>
      <c r="F29" s="102"/>
      <c r="G29" s="102"/>
      <c r="H29" s="102"/>
      <c r="I29" s="102"/>
      <c r="J29" s="102"/>
      <c r="K29" s="102"/>
      <c r="L29" s="102"/>
      <c r="M29" s="102"/>
      <c r="N29" s="102"/>
      <c r="O29" s="102"/>
      <c r="P29" s="115"/>
      <c r="Q29" s="94"/>
      <c r="R29" s="102"/>
      <c r="S29" s="102"/>
      <c r="T29" s="102"/>
      <c r="U29" s="102"/>
      <c r="V29" s="102"/>
      <c r="W29" s="102"/>
      <c r="X29" s="102"/>
      <c r="Y29" s="102"/>
      <c r="Z29" s="102"/>
      <c r="AA29" s="102"/>
      <c r="AB29" s="102"/>
      <c r="AC29" s="102"/>
      <c r="AD29" s="115"/>
      <c r="AE29" s="94"/>
      <c r="AF29" s="102"/>
      <c r="AG29" s="102"/>
      <c r="AH29" s="102"/>
      <c r="AI29" s="102"/>
      <c r="AJ29" s="102"/>
      <c r="AK29" s="102"/>
      <c r="AL29" s="102"/>
      <c r="AM29" s="102"/>
      <c r="AN29" s="102"/>
      <c r="AO29" s="102"/>
      <c r="AP29" s="102"/>
      <c r="AQ29" s="102"/>
      <c r="AR29" s="115"/>
      <c r="AS29" s="94"/>
      <c r="AT29" s="102"/>
      <c r="AU29" s="102"/>
      <c r="AV29" s="102"/>
      <c r="AW29" s="102"/>
      <c r="AX29" s="102"/>
      <c r="AY29" s="102"/>
      <c r="AZ29" s="102"/>
      <c r="BA29" s="102"/>
      <c r="BB29" s="102"/>
      <c r="BC29" s="102"/>
      <c r="BD29" s="102"/>
      <c r="BE29" s="102"/>
      <c r="BF29" s="115"/>
      <c r="BG29" s="94"/>
      <c r="BH29" s="102"/>
      <c r="BI29" s="102"/>
      <c r="BJ29" s="102"/>
      <c r="BK29" s="102"/>
      <c r="BL29" s="102"/>
      <c r="BM29" s="102"/>
      <c r="BN29" s="102"/>
      <c r="BO29" s="102"/>
      <c r="BP29" s="102"/>
      <c r="BQ29" s="102"/>
      <c r="BR29" s="102"/>
      <c r="BS29" s="102"/>
      <c r="BT29" s="115"/>
      <c r="BU29" s="94"/>
      <c r="BV29" s="102"/>
      <c r="BW29" s="102"/>
      <c r="BX29" s="102"/>
      <c r="BY29" s="102"/>
      <c r="BZ29" s="102"/>
      <c r="CA29" s="102"/>
      <c r="CB29" s="102"/>
      <c r="CC29" s="102"/>
      <c r="CD29" s="102"/>
      <c r="CE29" s="102"/>
      <c r="CF29" s="102"/>
      <c r="CG29" s="102"/>
      <c r="CH29" s="115"/>
    </row>
    <row r="30" spans="2:86" ht="13.5" customHeight="1">
      <c r="B30" s="87"/>
      <c r="C30" s="94"/>
      <c r="D30" s="102"/>
      <c r="E30" s="102"/>
      <c r="F30" s="102"/>
      <c r="G30" s="102"/>
      <c r="H30" s="102"/>
      <c r="I30" s="102"/>
      <c r="J30" s="102"/>
      <c r="K30" s="102"/>
      <c r="L30" s="102"/>
      <c r="M30" s="102"/>
      <c r="N30" s="102"/>
      <c r="O30" s="102"/>
      <c r="P30" s="115"/>
      <c r="Q30" s="94"/>
      <c r="R30" s="102"/>
      <c r="S30" s="102"/>
      <c r="T30" s="102"/>
      <c r="U30" s="102"/>
      <c r="V30" s="102"/>
      <c r="W30" s="102"/>
      <c r="X30" s="102"/>
      <c r="Y30" s="102"/>
      <c r="Z30" s="102"/>
      <c r="AA30" s="102"/>
      <c r="AB30" s="102"/>
      <c r="AC30" s="102"/>
      <c r="AD30" s="115"/>
      <c r="AE30" s="94"/>
      <c r="AF30" s="102"/>
      <c r="AG30" s="102"/>
      <c r="AH30" s="102"/>
      <c r="AI30" s="102"/>
      <c r="AJ30" s="102"/>
      <c r="AK30" s="102"/>
      <c r="AL30" s="102"/>
      <c r="AM30" s="102"/>
      <c r="AN30" s="102"/>
      <c r="AO30" s="102"/>
      <c r="AP30" s="102"/>
      <c r="AQ30" s="102"/>
      <c r="AR30" s="115"/>
      <c r="AS30" s="94"/>
      <c r="AT30" s="102"/>
      <c r="AU30" s="102"/>
      <c r="AV30" s="102"/>
      <c r="AW30" s="102"/>
      <c r="AX30" s="102"/>
      <c r="AY30" s="102"/>
      <c r="AZ30" s="102"/>
      <c r="BA30" s="102"/>
      <c r="BB30" s="102"/>
      <c r="BC30" s="102"/>
      <c r="BD30" s="102"/>
      <c r="BE30" s="102"/>
      <c r="BF30" s="115"/>
      <c r="BG30" s="94"/>
      <c r="BH30" s="102"/>
      <c r="BI30" s="102"/>
      <c r="BJ30" s="102"/>
      <c r="BK30" s="102"/>
      <c r="BL30" s="102"/>
      <c r="BM30" s="102"/>
      <c r="BN30" s="102"/>
      <c r="BO30" s="102"/>
      <c r="BP30" s="102"/>
      <c r="BQ30" s="102"/>
      <c r="BR30" s="102"/>
      <c r="BS30" s="102"/>
      <c r="BT30" s="115"/>
      <c r="BU30" s="94"/>
      <c r="BV30" s="102"/>
      <c r="BW30" s="102"/>
      <c r="BX30" s="102"/>
      <c r="BY30" s="102"/>
      <c r="BZ30" s="102"/>
      <c r="CA30" s="102"/>
      <c r="CB30" s="102"/>
      <c r="CC30" s="102"/>
      <c r="CD30" s="102"/>
      <c r="CE30" s="102"/>
      <c r="CF30" s="102"/>
      <c r="CG30" s="102"/>
      <c r="CH30" s="115"/>
    </row>
    <row r="31" spans="2:86" ht="13.5" customHeight="1">
      <c r="B31" s="87"/>
      <c r="C31" s="94"/>
      <c r="D31" s="102"/>
      <c r="E31" s="102"/>
      <c r="F31" s="102"/>
      <c r="G31" s="102"/>
      <c r="H31" s="102"/>
      <c r="I31" s="102"/>
      <c r="J31" s="102"/>
      <c r="K31" s="102"/>
      <c r="L31" s="102"/>
      <c r="M31" s="102"/>
      <c r="N31" s="102"/>
      <c r="O31" s="102"/>
      <c r="P31" s="115"/>
      <c r="Q31" s="94"/>
      <c r="R31" s="102"/>
      <c r="S31" s="102"/>
      <c r="T31" s="102"/>
      <c r="U31" s="102"/>
      <c r="V31" s="102"/>
      <c r="W31" s="102"/>
      <c r="X31" s="102"/>
      <c r="Y31" s="102"/>
      <c r="Z31" s="102"/>
      <c r="AA31" s="102"/>
      <c r="AB31" s="102"/>
      <c r="AC31" s="102"/>
      <c r="AD31" s="115"/>
      <c r="AE31" s="94"/>
      <c r="AF31" s="102"/>
      <c r="AG31" s="102"/>
      <c r="AH31" s="102"/>
      <c r="AI31" s="102"/>
      <c r="AJ31" s="102"/>
      <c r="AK31" s="102"/>
      <c r="AL31" s="102"/>
      <c r="AM31" s="102"/>
      <c r="AN31" s="102"/>
      <c r="AO31" s="102"/>
      <c r="AP31" s="102"/>
      <c r="AQ31" s="102"/>
      <c r="AR31" s="115"/>
      <c r="AS31" s="94"/>
      <c r="AT31" s="102"/>
      <c r="AU31" s="102"/>
      <c r="AV31" s="102"/>
      <c r="AW31" s="102"/>
      <c r="AX31" s="102"/>
      <c r="AY31" s="102"/>
      <c r="AZ31" s="102"/>
      <c r="BA31" s="102"/>
      <c r="BB31" s="102"/>
      <c r="BC31" s="102"/>
      <c r="BD31" s="102"/>
      <c r="BE31" s="102"/>
      <c r="BF31" s="115"/>
      <c r="BG31" s="94"/>
      <c r="BH31" s="102"/>
      <c r="BI31" s="102"/>
      <c r="BJ31" s="102"/>
      <c r="BK31" s="102"/>
      <c r="BL31" s="102"/>
      <c r="BM31" s="102"/>
      <c r="BN31" s="102"/>
      <c r="BO31" s="102"/>
      <c r="BP31" s="102"/>
      <c r="BQ31" s="102"/>
      <c r="BR31" s="102"/>
      <c r="BS31" s="102"/>
      <c r="BT31" s="115"/>
      <c r="BU31" s="94"/>
      <c r="BV31" s="102"/>
      <c r="BW31" s="102"/>
      <c r="BX31" s="102"/>
      <c r="BY31" s="102"/>
      <c r="BZ31" s="102"/>
      <c r="CA31" s="102"/>
      <c r="CB31" s="102"/>
      <c r="CC31" s="102"/>
      <c r="CD31" s="102"/>
      <c r="CE31" s="102"/>
      <c r="CF31" s="102"/>
      <c r="CG31" s="102"/>
      <c r="CH31" s="115"/>
    </row>
    <row r="32" spans="2:86" ht="13.5" customHeight="1">
      <c r="B32" s="87"/>
      <c r="C32" s="95"/>
      <c r="D32" s="103"/>
      <c r="E32" s="103"/>
      <c r="F32" s="103"/>
      <c r="G32" s="103"/>
      <c r="H32" s="103"/>
      <c r="I32" s="103"/>
      <c r="J32" s="103"/>
      <c r="K32" s="103"/>
      <c r="L32" s="103"/>
      <c r="M32" s="103"/>
      <c r="N32" s="103"/>
      <c r="O32" s="103"/>
      <c r="P32" s="116"/>
      <c r="Q32" s="95"/>
      <c r="R32" s="103"/>
      <c r="S32" s="103"/>
      <c r="T32" s="103"/>
      <c r="U32" s="103"/>
      <c r="V32" s="103"/>
      <c r="W32" s="103"/>
      <c r="X32" s="103"/>
      <c r="Y32" s="103"/>
      <c r="Z32" s="103"/>
      <c r="AA32" s="103"/>
      <c r="AB32" s="103"/>
      <c r="AC32" s="103"/>
      <c r="AD32" s="116"/>
      <c r="AE32" s="95"/>
      <c r="AF32" s="103"/>
      <c r="AG32" s="103"/>
      <c r="AH32" s="103"/>
      <c r="AI32" s="103"/>
      <c r="AJ32" s="103"/>
      <c r="AK32" s="103"/>
      <c r="AL32" s="103"/>
      <c r="AM32" s="103"/>
      <c r="AN32" s="103"/>
      <c r="AO32" s="103"/>
      <c r="AP32" s="103"/>
      <c r="AQ32" s="103"/>
      <c r="AR32" s="116"/>
      <c r="AS32" s="95"/>
      <c r="AT32" s="103"/>
      <c r="AU32" s="103"/>
      <c r="AV32" s="103"/>
      <c r="AW32" s="103"/>
      <c r="AX32" s="103"/>
      <c r="AY32" s="103"/>
      <c r="AZ32" s="103"/>
      <c r="BA32" s="103"/>
      <c r="BB32" s="103"/>
      <c r="BC32" s="103"/>
      <c r="BD32" s="103"/>
      <c r="BE32" s="103"/>
      <c r="BF32" s="116"/>
      <c r="BG32" s="95"/>
      <c r="BH32" s="103"/>
      <c r="BI32" s="103"/>
      <c r="BJ32" s="103"/>
      <c r="BK32" s="103"/>
      <c r="BL32" s="103"/>
      <c r="BM32" s="103"/>
      <c r="BN32" s="103"/>
      <c r="BO32" s="103"/>
      <c r="BP32" s="103"/>
      <c r="BQ32" s="103"/>
      <c r="BR32" s="103"/>
      <c r="BS32" s="103"/>
      <c r="BT32" s="116"/>
      <c r="BU32" s="95"/>
      <c r="BV32" s="103"/>
      <c r="BW32" s="103"/>
      <c r="BX32" s="103"/>
      <c r="BY32" s="103"/>
      <c r="BZ32" s="103"/>
      <c r="CA32" s="103"/>
      <c r="CB32" s="103"/>
      <c r="CC32" s="103"/>
      <c r="CD32" s="103"/>
      <c r="CE32" s="103"/>
      <c r="CF32" s="103"/>
      <c r="CG32" s="103"/>
      <c r="CH32" s="116"/>
    </row>
    <row r="33" spans="2:86" ht="13.5" customHeight="1">
      <c r="B33" s="87"/>
      <c r="C33" s="96" t="s">
        <v>35</v>
      </c>
      <c r="D33" s="104"/>
      <c r="E33" s="104"/>
      <c r="F33" s="104"/>
      <c r="G33" s="104"/>
      <c r="H33" s="104"/>
      <c r="I33" s="104"/>
      <c r="J33" s="104"/>
      <c r="K33" s="104"/>
      <c r="L33" s="104"/>
      <c r="M33" s="104"/>
      <c r="N33" s="104"/>
      <c r="O33" s="104"/>
      <c r="P33" s="104"/>
      <c r="Q33" s="96" t="s">
        <v>35</v>
      </c>
      <c r="R33" s="104"/>
      <c r="S33" s="104"/>
      <c r="T33" s="104"/>
      <c r="U33" s="104"/>
      <c r="V33" s="104"/>
      <c r="W33" s="104"/>
      <c r="X33" s="104"/>
      <c r="Y33" s="104"/>
      <c r="Z33" s="104"/>
      <c r="AA33" s="104"/>
      <c r="AB33" s="104"/>
      <c r="AC33" s="104"/>
      <c r="AD33" s="104"/>
      <c r="AE33" s="96" t="s">
        <v>35</v>
      </c>
      <c r="AF33" s="104"/>
      <c r="AG33" s="104"/>
      <c r="AH33" s="104"/>
      <c r="AI33" s="104"/>
      <c r="AJ33" s="104"/>
      <c r="AK33" s="104"/>
      <c r="AL33" s="104"/>
      <c r="AM33" s="104"/>
      <c r="AN33" s="104"/>
      <c r="AO33" s="104"/>
      <c r="AP33" s="104"/>
      <c r="AQ33" s="104"/>
      <c r="AR33" s="104"/>
      <c r="AS33" s="96" t="s">
        <v>35</v>
      </c>
      <c r="AT33" s="104"/>
      <c r="AU33" s="104"/>
      <c r="AV33" s="104"/>
      <c r="AW33" s="104"/>
      <c r="AX33" s="104"/>
      <c r="AY33" s="104"/>
      <c r="AZ33" s="104"/>
      <c r="BA33" s="104"/>
      <c r="BB33" s="104"/>
      <c r="BC33" s="104"/>
      <c r="BD33" s="104"/>
      <c r="BE33" s="104"/>
      <c r="BF33" s="104"/>
      <c r="BG33" s="96" t="s">
        <v>35</v>
      </c>
      <c r="BH33" s="104"/>
      <c r="BI33" s="104"/>
      <c r="BJ33" s="104"/>
      <c r="BK33" s="104"/>
      <c r="BL33" s="104"/>
      <c r="BM33" s="104"/>
      <c r="BN33" s="104"/>
      <c r="BO33" s="104"/>
      <c r="BP33" s="104"/>
      <c r="BQ33" s="104"/>
      <c r="BR33" s="104"/>
      <c r="BS33" s="104"/>
      <c r="BT33" s="104"/>
      <c r="BU33" s="96" t="s">
        <v>35</v>
      </c>
      <c r="BV33" s="104"/>
      <c r="BW33" s="104"/>
      <c r="BX33" s="104"/>
      <c r="BY33" s="104"/>
      <c r="BZ33" s="104"/>
      <c r="CA33" s="104"/>
      <c r="CB33" s="104"/>
      <c r="CC33" s="104"/>
      <c r="CD33" s="104"/>
      <c r="CE33" s="104"/>
      <c r="CF33" s="104"/>
      <c r="CG33" s="104"/>
      <c r="CH33" s="123"/>
    </row>
    <row r="34" spans="2:86" ht="13.5" customHeight="1">
      <c r="B34" s="87"/>
      <c r="C34" s="97"/>
      <c r="D34" s="105"/>
      <c r="E34" s="105"/>
      <c r="F34" s="105"/>
      <c r="G34" s="105"/>
      <c r="H34" s="105"/>
      <c r="I34" s="105"/>
      <c r="J34" s="105"/>
      <c r="K34" s="105"/>
      <c r="L34" s="105"/>
      <c r="M34" s="105"/>
      <c r="N34" s="105"/>
      <c r="O34" s="105"/>
      <c r="P34" s="117"/>
      <c r="Q34" s="97"/>
      <c r="R34" s="105"/>
      <c r="S34" s="105"/>
      <c r="T34" s="105"/>
      <c r="U34" s="105"/>
      <c r="V34" s="105"/>
      <c r="W34" s="105"/>
      <c r="X34" s="105"/>
      <c r="Y34" s="105"/>
      <c r="Z34" s="105"/>
      <c r="AA34" s="105"/>
      <c r="AB34" s="105"/>
      <c r="AC34" s="105"/>
      <c r="AD34" s="117"/>
      <c r="AE34" s="97"/>
      <c r="AF34" s="105"/>
      <c r="AG34" s="105"/>
      <c r="AH34" s="105"/>
      <c r="AI34" s="105"/>
      <c r="AJ34" s="105"/>
      <c r="AK34" s="105"/>
      <c r="AL34" s="105"/>
      <c r="AM34" s="105"/>
      <c r="AN34" s="105"/>
      <c r="AO34" s="105"/>
      <c r="AP34" s="105"/>
      <c r="AQ34" s="105"/>
      <c r="AR34" s="117"/>
      <c r="AS34" s="97"/>
      <c r="AT34" s="105"/>
      <c r="AU34" s="105"/>
      <c r="AV34" s="105"/>
      <c r="AW34" s="105"/>
      <c r="AX34" s="105"/>
      <c r="AY34" s="105"/>
      <c r="AZ34" s="105"/>
      <c r="BA34" s="105"/>
      <c r="BB34" s="105"/>
      <c r="BC34" s="105"/>
      <c r="BD34" s="105"/>
      <c r="BE34" s="105"/>
      <c r="BF34" s="117"/>
      <c r="BG34" s="97"/>
      <c r="BH34" s="105"/>
      <c r="BI34" s="105"/>
      <c r="BJ34" s="105"/>
      <c r="BK34" s="105"/>
      <c r="BL34" s="105"/>
      <c r="BM34" s="105"/>
      <c r="BN34" s="105"/>
      <c r="BO34" s="105"/>
      <c r="BP34" s="105"/>
      <c r="BQ34" s="105"/>
      <c r="BR34" s="105"/>
      <c r="BS34" s="105"/>
      <c r="BT34" s="117"/>
      <c r="BU34" s="97"/>
      <c r="BV34" s="105"/>
      <c r="BW34" s="105"/>
      <c r="BX34" s="105"/>
      <c r="BY34" s="105"/>
      <c r="BZ34" s="105"/>
      <c r="CA34" s="105"/>
      <c r="CB34" s="105"/>
      <c r="CC34" s="105"/>
      <c r="CD34" s="105"/>
      <c r="CE34" s="105"/>
      <c r="CF34" s="105"/>
      <c r="CG34" s="105"/>
      <c r="CH34" s="117"/>
    </row>
    <row r="35" spans="2:86" ht="13.5" customHeight="1">
      <c r="B35" s="87"/>
      <c r="C35" s="94"/>
      <c r="D35" s="102"/>
      <c r="E35" s="102"/>
      <c r="F35" s="102"/>
      <c r="G35" s="102"/>
      <c r="H35" s="102"/>
      <c r="I35" s="102"/>
      <c r="J35" s="102"/>
      <c r="K35" s="102"/>
      <c r="L35" s="102"/>
      <c r="M35" s="102"/>
      <c r="N35" s="102"/>
      <c r="O35" s="102"/>
      <c r="P35" s="115"/>
      <c r="Q35" s="94"/>
      <c r="R35" s="102"/>
      <c r="S35" s="102"/>
      <c r="T35" s="102"/>
      <c r="U35" s="102"/>
      <c r="V35" s="102"/>
      <c r="W35" s="102"/>
      <c r="X35" s="102"/>
      <c r="Y35" s="102"/>
      <c r="Z35" s="102"/>
      <c r="AA35" s="102"/>
      <c r="AB35" s="102"/>
      <c r="AC35" s="102"/>
      <c r="AD35" s="115"/>
      <c r="AE35" s="94"/>
      <c r="AF35" s="102"/>
      <c r="AG35" s="102"/>
      <c r="AH35" s="102"/>
      <c r="AI35" s="102"/>
      <c r="AJ35" s="102"/>
      <c r="AK35" s="102"/>
      <c r="AL35" s="102"/>
      <c r="AM35" s="102"/>
      <c r="AN35" s="102"/>
      <c r="AO35" s="102"/>
      <c r="AP35" s="102"/>
      <c r="AQ35" s="102"/>
      <c r="AR35" s="115"/>
      <c r="AS35" s="94"/>
      <c r="AT35" s="102"/>
      <c r="AU35" s="102"/>
      <c r="AV35" s="102"/>
      <c r="AW35" s="102"/>
      <c r="AX35" s="102"/>
      <c r="AY35" s="102"/>
      <c r="AZ35" s="102"/>
      <c r="BA35" s="102"/>
      <c r="BB35" s="102"/>
      <c r="BC35" s="102"/>
      <c r="BD35" s="102"/>
      <c r="BE35" s="102"/>
      <c r="BF35" s="115"/>
      <c r="BG35" s="94"/>
      <c r="BH35" s="102"/>
      <c r="BI35" s="102"/>
      <c r="BJ35" s="102"/>
      <c r="BK35" s="102"/>
      <c r="BL35" s="102"/>
      <c r="BM35" s="102"/>
      <c r="BN35" s="102"/>
      <c r="BO35" s="102"/>
      <c r="BP35" s="102"/>
      <c r="BQ35" s="102"/>
      <c r="BR35" s="102"/>
      <c r="BS35" s="102"/>
      <c r="BT35" s="115"/>
      <c r="BU35" s="94"/>
      <c r="BV35" s="102"/>
      <c r="BW35" s="102"/>
      <c r="BX35" s="102"/>
      <c r="BY35" s="102"/>
      <c r="BZ35" s="102"/>
      <c r="CA35" s="102"/>
      <c r="CB35" s="102"/>
      <c r="CC35" s="102"/>
      <c r="CD35" s="102"/>
      <c r="CE35" s="102"/>
      <c r="CF35" s="102"/>
      <c r="CG35" s="102"/>
      <c r="CH35" s="115"/>
    </row>
    <row r="36" spans="2:86" ht="13.5" customHeight="1">
      <c r="B36" s="87"/>
      <c r="C36" s="94"/>
      <c r="D36" s="102"/>
      <c r="E36" s="102"/>
      <c r="F36" s="102"/>
      <c r="G36" s="102"/>
      <c r="H36" s="102"/>
      <c r="I36" s="102"/>
      <c r="J36" s="102"/>
      <c r="K36" s="102"/>
      <c r="L36" s="102"/>
      <c r="M36" s="102"/>
      <c r="N36" s="102"/>
      <c r="O36" s="102"/>
      <c r="P36" s="115"/>
      <c r="Q36" s="94"/>
      <c r="R36" s="102"/>
      <c r="S36" s="102"/>
      <c r="T36" s="102"/>
      <c r="U36" s="102"/>
      <c r="V36" s="102"/>
      <c r="W36" s="102"/>
      <c r="X36" s="102"/>
      <c r="Y36" s="102"/>
      <c r="Z36" s="102"/>
      <c r="AA36" s="102"/>
      <c r="AB36" s="102"/>
      <c r="AC36" s="102"/>
      <c r="AD36" s="115"/>
      <c r="AE36" s="94"/>
      <c r="AF36" s="102"/>
      <c r="AG36" s="102"/>
      <c r="AH36" s="102"/>
      <c r="AI36" s="102"/>
      <c r="AJ36" s="102"/>
      <c r="AK36" s="102"/>
      <c r="AL36" s="102"/>
      <c r="AM36" s="102"/>
      <c r="AN36" s="102"/>
      <c r="AO36" s="102"/>
      <c r="AP36" s="102"/>
      <c r="AQ36" s="102"/>
      <c r="AR36" s="115"/>
      <c r="AS36" s="94"/>
      <c r="AT36" s="102"/>
      <c r="AU36" s="102"/>
      <c r="AV36" s="102"/>
      <c r="AW36" s="102"/>
      <c r="AX36" s="102"/>
      <c r="AY36" s="102"/>
      <c r="AZ36" s="102"/>
      <c r="BA36" s="102"/>
      <c r="BB36" s="102"/>
      <c r="BC36" s="102"/>
      <c r="BD36" s="102"/>
      <c r="BE36" s="102"/>
      <c r="BF36" s="115"/>
      <c r="BG36" s="94"/>
      <c r="BH36" s="102"/>
      <c r="BI36" s="102"/>
      <c r="BJ36" s="102"/>
      <c r="BK36" s="102"/>
      <c r="BL36" s="102"/>
      <c r="BM36" s="102"/>
      <c r="BN36" s="102"/>
      <c r="BO36" s="102"/>
      <c r="BP36" s="102"/>
      <c r="BQ36" s="102"/>
      <c r="BR36" s="102"/>
      <c r="BS36" s="102"/>
      <c r="BT36" s="115"/>
      <c r="BU36" s="94"/>
      <c r="BV36" s="102"/>
      <c r="BW36" s="102"/>
      <c r="BX36" s="102"/>
      <c r="BY36" s="102"/>
      <c r="BZ36" s="102"/>
      <c r="CA36" s="102"/>
      <c r="CB36" s="102"/>
      <c r="CC36" s="102"/>
      <c r="CD36" s="102"/>
      <c r="CE36" s="102"/>
      <c r="CF36" s="102"/>
      <c r="CG36" s="102"/>
      <c r="CH36" s="115"/>
    </row>
    <row r="37" spans="2:86" ht="13.5" customHeight="1">
      <c r="B37" s="87"/>
      <c r="C37" s="95"/>
      <c r="D37" s="103"/>
      <c r="E37" s="103"/>
      <c r="F37" s="103"/>
      <c r="G37" s="103"/>
      <c r="H37" s="103"/>
      <c r="I37" s="103"/>
      <c r="J37" s="103"/>
      <c r="K37" s="103"/>
      <c r="L37" s="103"/>
      <c r="M37" s="103"/>
      <c r="N37" s="103"/>
      <c r="O37" s="103"/>
      <c r="P37" s="116"/>
      <c r="Q37" s="95"/>
      <c r="R37" s="103"/>
      <c r="S37" s="103"/>
      <c r="T37" s="103"/>
      <c r="U37" s="103"/>
      <c r="V37" s="103"/>
      <c r="W37" s="103"/>
      <c r="X37" s="103"/>
      <c r="Y37" s="103"/>
      <c r="Z37" s="103"/>
      <c r="AA37" s="103"/>
      <c r="AB37" s="103"/>
      <c r="AC37" s="103"/>
      <c r="AD37" s="116"/>
      <c r="AE37" s="95"/>
      <c r="AF37" s="103"/>
      <c r="AG37" s="103"/>
      <c r="AH37" s="103"/>
      <c r="AI37" s="103"/>
      <c r="AJ37" s="103"/>
      <c r="AK37" s="103"/>
      <c r="AL37" s="103"/>
      <c r="AM37" s="103"/>
      <c r="AN37" s="103"/>
      <c r="AO37" s="103"/>
      <c r="AP37" s="103"/>
      <c r="AQ37" s="103"/>
      <c r="AR37" s="116"/>
      <c r="AS37" s="95"/>
      <c r="AT37" s="103"/>
      <c r="AU37" s="103"/>
      <c r="AV37" s="103"/>
      <c r="AW37" s="103"/>
      <c r="AX37" s="103"/>
      <c r="AY37" s="103"/>
      <c r="AZ37" s="103"/>
      <c r="BA37" s="103"/>
      <c r="BB37" s="103"/>
      <c r="BC37" s="103"/>
      <c r="BD37" s="103"/>
      <c r="BE37" s="103"/>
      <c r="BF37" s="116"/>
      <c r="BG37" s="95"/>
      <c r="BH37" s="103"/>
      <c r="BI37" s="103"/>
      <c r="BJ37" s="103"/>
      <c r="BK37" s="103"/>
      <c r="BL37" s="103"/>
      <c r="BM37" s="103"/>
      <c r="BN37" s="103"/>
      <c r="BO37" s="103"/>
      <c r="BP37" s="103"/>
      <c r="BQ37" s="103"/>
      <c r="BR37" s="103"/>
      <c r="BS37" s="103"/>
      <c r="BT37" s="116"/>
      <c r="BU37" s="95"/>
      <c r="BV37" s="103"/>
      <c r="BW37" s="103"/>
      <c r="BX37" s="103"/>
      <c r="BY37" s="103"/>
      <c r="BZ37" s="103"/>
      <c r="CA37" s="103"/>
      <c r="CB37" s="103"/>
      <c r="CC37" s="103"/>
      <c r="CD37" s="103"/>
      <c r="CE37" s="103"/>
      <c r="CF37" s="103"/>
      <c r="CG37" s="103"/>
      <c r="CH37" s="116"/>
    </row>
    <row r="38" spans="2:86" ht="13.5" customHeight="1">
      <c r="B38" s="87" t="s">
        <v>39</v>
      </c>
      <c r="C38" s="93" t="s">
        <v>95</v>
      </c>
      <c r="D38" s="101"/>
      <c r="E38" s="101"/>
      <c r="F38" s="101"/>
      <c r="G38" s="101"/>
      <c r="H38" s="101"/>
      <c r="I38" s="111" t="s">
        <v>55</v>
      </c>
      <c r="J38" s="111"/>
      <c r="K38" s="111"/>
      <c r="L38" s="111"/>
      <c r="M38" s="111"/>
      <c r="N38" s="111"/>
      <c r="O38" s="111"/>
      <c r="P38" s="114"/>
      <c r="Q38" s="93" t="s">
        <v>95</v>
      </c>
      <c r="R38" s="101"/>
      <c r="S38" s="101"/>
      <c r="T38" s="101"/>
      <c r="U38" s="101"/>
      <c r="V38" s="101"/>
      <c r="W38" s="111" t="s">
        <v>55</v>
      </c>
      <c r="X38" s="111"/>
      <c r="Y38" s="111"/>
      <c r="Z38" s="111"/>
      <c r="AA38" s="111"/>
      <c r="AB38" s="111"/>
      <c r="AC38" s="111"/>
      <c r="AD38" s="114"/>
      <c r="AE38" s="93" t="s">
        <v>95</v>
      </c>
      <c r="AF38" s="101"/>
      <c r="AG38" s="101"/>
      <c r="AH38" s="101"/>
      <c r="AI38" s="101"/>
      <c r="AJ38" s="101"/>
      <c r="AK38" s="111" t="s">
        <v>55</v>
      </c>
      <c r="AL38" s="111"/>
      <c r="AM38" s="111"/>
      <c r="AN38" s="111"/>
      <c r="AO38" s="111"/>
      <c r="AP38" s="111"/>
      <c r="AQ38" s="111"/>
      <c r="AR38" s="114"/>
      <c r="AS38" s="93" t="s">
        <v>95</v>
      </c>
      <c r="AT38" s="101"/>
      <c r="AU38" s="101"/>
      <c r="AV38" s="101"/>
      <c r="AW38" s="101"/>
      <c r="AX38" s="101"/>
      <c r="AY38" s="111" t="s">
        <v>55</v>
      </c>
      <c r="AZ38" s="111"/>
      <c r="BA38" s="111"/>
      <c r="BB38" s="111"/>
      <c r="BC38" s="111"/>
      <c r="BD38" s="111"/>
      <c r="BE38" s="111"/>
      <c r="BF38" s="114"/>
      <c r="BG38" s="93" t="s">
        <v>95</v>
      </c>
      <c r="BH38" s="101"/>
      <c r="BI38" s="101"/>
      <c r="BJ38" s="101"/>
      <c r="BK38" s="101"/>
      <c r="BL38" s="101"/>
      <c r="BM38" s="111" t="s">
        <v>55</v>
      </c>
      <c r="BN38" s="111"/>
      <c r="BO38" s="111"/>
      <c r="BP38" s="111"/>
      <c r="BQ38" s="111"/>
      <c r="BR38" s="111"/>
      <c r="BS38" s="111"/>
      <c r="BT38" s="114"/>
      <c r="BU38" s="93" t="s">
        <v>95</v>
      </c>
      <c r="BV38" s="101"/>
      <c r="BW38" s="101"/>
      <c r="BX38" s="101"/>
      <c r="BY38" s="101"/>
      <c r="BZ38" s="101"/>
      <c r="CA38" s="111" t="s">
        <v>55</v>
      </c>
      <c r="CB38" s="111"/>
      <c r="CC38" s="111"/>
      <c r="CD38" s="111"/>
      <c r="CE38" s="111"/>
      <c r="CF38" s="111"/>
      <c r="CG38" s="111"/>
      <c r="CH38" s="114"/>
    </row>
    <row r="39" spans="2:86" ht="13.5" customHeight="1">
      <c r="B39" s="87"/>
      <c r="C39" s="91" t="s">
        <v>81</v>
      </c>
      <c r="D39" s="99"/>
      <c r="E39" s="99"/>
      <c r="F39" s="99"/>
      <c r="G39" s="99"/>
      <c r="H39" s="99"/>
      <c r="I39" s="99"/>
      <c r="J39" s="99"/>
      <c r="K39" s="99"/>
      <c r="L39" s="99"/>
      <c r="M39" s="99"/>
      <c r="N39" s="99"/>
      <c r="O39" s="99"/>
      <c r="P39" s="99"/>
      <c r="Q39" s="91" t="s">
        <v>81</v>
      </c>
      <c r="R39" s="99"/>
      <c r="S39" s="99"/>
      <c r="T39" s="99"/>
      <c r="U39" s="99"/>
      <c r="V39" s="99"/>
      <c r="W39" s="99"/>
      <c r="X39" s="99"/>
      <c r="Y39" s="99"/>
      <c r="Z39" s="99"/>
      <c r="AA39" s="99"/>
      <c r="AB39" s="99"/>
      <c r="AC39" s="99"/>
      <c r="AD39" s="99"/>
      <c r="AE39" s="91" t="s">
        <v>81</v>
      </c>
      <c r="AF39" s="99"/>
      <c r="AG39" s="99"/>
      <c r="AH39" s="99"/>
      <c r="AI39" s="99"/>
      <c r="AJ39" s="99"/>
      <c r="AK39" s="99"/>
      <c r="AL39" s="99"/>
      <c r="AM39" s="99"/>
      <c r="AN39" s="99"/>
      <c r="AO39" s="99"/>
      <c r="AP39" s="99"/>
      <c r="AQ39" s="99"/>
      <c r="AR39" s="99"/>
      <c r="AS39" s="91" t="s">
        <v>81</v>
      </c>
      <c r="AT39" s="99"/>
      <c r="AU39" s="99"/>
      <c r="AV39" s="99"/>
      <c r="AW39" s="99"/>
      <c r="AX39" s="99"/>
      <c r="AY39" s="99"/>
      <c r="AZ39" s="99"/>
      <c r="BA39" s="99"/>
      <c r="BB39" s="99"/>
      <c r="BC39" s="99"/>
      <c r="BD39" s="99"/>
      <c r="BE39" s="99"/>
      <c r="BF39" s="99"/>
      <c r="BG39" s="91" t="s">
        <v>81</v>
      </c>
      <c r="BH39" s="99"/>
      <c r="BI39" s="99"/>
      <c r="BJ39" s="99"/>
      <c r="BK39" s="99"/>
      <c r="BL39" s="99"/>
      <c r="BM39" s="99"/>
      <c r="BN39" s="99"/>
      <c r="BO39" s="99"/>
      <c r="BP39" s="99"/>
      <c r="BQ39" s="99"/>
      <c r="BR39" s="99"/>
      <c r="BS39" s="99"/>
      <c r="BT39" s="99"/>
      <c r="BU39" s="91" t="s">
        <v>81</v>
      </c>
      <c r="BV39" s="99"/>
      <c r="BW39" s="99"/>
      <c r="BX39" s="99"/>
      <c r="BY39" s="99"/>
      <c r="BZ39" s="99"/>
      <c r="CA39" s="99"/>
      <c r="CB39" s="99"/>
      <c r="CC39" s="99"/>
      <c r="CD39" s="99"/>
      <c r="CE39" s="99"/>
      <c r="CF39" s="99"/>
      <c r="CG39" s="99"/>
      <c r="CH39" s="112"/>
    </row>
    <row r="40" spans="2:86" ht="13.5" customHeight="1">
      <c r="B40" s="87"/>
      <c r="C40" s="94"/>
      <c r="D40" s="102"/>
      <c r="E40" s="102"/>
      <c r="F40" s="102"/>
      <c r="G40" s="102"/>
      <c r="H40" s="102"/>
      <c r="I40" s="102"/>
      <c r="J40" s="102"/>
      <c r="K40" s="102"/>
      <c r="L40" s="102"/>
      <c r="M40" s="102"/>
      <c r="N40" s="102"/>
      <c r="O40" s="102"/>
      <c r="P40" s="115"/>
      <c r="Q40" s="94"/>
      <c r="R40" s="102"/>
      <c r="S40" s="102"/>
      <c r="T40" s="102"/>
      <c r="U40" s="102"/>
      <c r="V40" s="102"/>
      <c r="W40" s="102"/>
      <c r="X40" s="102"/>
      <c r="Y40" s="102"/>
      <c r="Z40" s="102"/>
      <c r="AA40" s="102"/>
      <c r="AB40" s="102"/>
      <c r="AC40" s="102"/>
      <c r="AD40" s="115"/>
      <c r="AE40" s="94"/>
      <c r="AF40" s="102"/>
      <c r="AG40" s="102"/>
      <c r="AH40" s="102"/>
      <c r="AI40" s="102"/>
      <c r="AJ40" s="102"/>
      <c r="AK40" s="102"/>
      <c r="AL40" s="102"/>
      <c r="AM40" s="102"/>
      <c r="AN40" s="102"/>
      <c r="AO40" s="102"/>
      <c r="AP40" s="102"/>
      <c r="AQ40" s="102"/>
      <c r="AR40" s="115"/>
      <c r="AS40" s="94"/>
      <c r="AT40" s="102"/>
      <c r="AU40" s="102"/>
      <c r="AV40" s="102"/>
      <c r="AW40" s="102"/>
      <c r="AX40" s="102"/>
      <c r="AY40" s="102"/>
      <c r="AZ40" s="102"/>
      <c r="BA40" s="102"/>
      <c r="BB40" s="102"/>
      <c r="BC40" s="102"/>
      <c r="BD40" s="102"/>
      <c r="BE40" s="102"/>
      <c r="BF40" s="115"/>
      <c r="BG40" s="94"/>
      <c r="BH40" s="102"/>
      <c r="BI40" s="102"/>
      <c r="BJ40" s="102"/>
      <c r="BK40" s="102"/>
      <c r="BL40" s="102"/>
      <c r="BM40" s="102"/>
      <c r="BN40" s="102"/>
      <c r="BO40" s="102"/>
      <c r="BP40" s="102"/>
      <c r="BQ40" s="102"/>
      <c r="BR40" s="102"/>
      <c r="BS40" s="102"/>
      <c r="BT40" s="115"/>
      <c r="BU40" s="94"/>
      <c r="BV40" s="102"/>
      <c r="BW40" s="102"/>
      <c r="BX40" s="102"/>
      <c r="BY40" s="102"/>
      <c r="BZ40" s="102"/>
      <c r="CA40" s="102"/>
      <c r="CB40" s="102"/>
      <c r="CC40" s="102"/>
      <c r="CD40" s="102"/>
      <c r="CE40" s="102"/>
      <c r="CF40" s="102"/>
      <c r="CG40" s="102"/>
      <c r="CH40" s="115"/>
    </row>
    <row r="41" spans="2:86" ht="13.5" customHeight="1">
      <c r="B41" s="87"/>
      <c r="C41" s="94"/>
      <c r="D41" s="102"/>
      <c r="E41" s="102"/>
      <c r="F41" s="102"/>
      <c r="G41" s="102"/>
      <c r="H41" s="102"/>
      <c r="I41" s="102"/>
      <c r="J41" s="102"/>
      <c r="K41" s="102"/>
      <c r="L41" s="102"/>
      <c r="M41" s="102"/>
      <c r="N41" s="102"/>
      <c r="O41" s="102"/>
      <c r="P41" s="115"/>
      <c r="Q41" s="94"/>
      <c r="R41" s="102"/>
      <c r="S41" s="102"/>
      <c r="T41" s="102"/>
      <c r="U41" s="102"/>
      <c r="V41" s="102"/>
      <c r="W41" s="102"/>
      <c r="X41" s="102"/>
      <c r="Y41" s="102"/>
      <c r="Z41" s="102"/>
      <c r="AA41" s="102"/>
      <c r="AB41" s="102"/>
      <c r="AC41" s="102"/>
      <c r="AD41" s="115"/>
      <c r="AE41" s="94"/>
      <c r="AF41" s="102"/>
      <c r="AG41" s="102"/>
      <c r="AH41" s="102"/>
      <c r="AI41" s="102"/>
      <c r="AJ41" s="102"/>
      <c r="AK41" s="102"/>
      <c r="AL41" s="102"/>
      <c r="AM41" s="102"/>
      <c r="AN41" s="102"/>
      <c r="AO41" s="102"/>
      <c r="AP41" s="102"/>
      <c r="AQ41" s="102"/>
      <c r="AR41" s="115"/>
      <c r="AS41" s="94"/>
      <c r="AT41" s="102"/>
      <c r="AU41" s="102"/>
      <c r="AV41" s="102"/>
      <c r="AW41" s="102"/>
      <c r="AX41" s="102"/>
      <c r="AY41" s="102"/>
      <c r="AZ41" s="102"/>
      <c r="BA41" s="102"/>
      <c r="BB41" s="102"/>
      <c r="BC41" s="102"/>
      <c r="BD41" s="102"/>
      <c r="BE41" s="102"/>
      <c r="BF41" s="115"/>
      <c r="BG41" s="94"/>
      <c r="BH41" s="102"/>
      <c r="BI41" s="102"/>
      <c r="BJ41" s="102"/>
      <c r="BK41" s="102"/>
      <c r="BL41" s="102"/>
      <c r="BM41" s="102"/>
      <c r="BN41" s="102"/>
      <c r="BO41" s="102"/>
      <c r="BP41" s="102"/>
      <c r="BQ41" s="102"/>
      <c r="BR41" s="102"/>
      <c r="BS41" s="102"/>
      <c r="BT41" s="115"/>
      <c r="BU41" s="94"/>
      <c r="BV41" s="102"/>
      <c r="BW41" s="102"/>
      <c r="BX41" s="102"/>
      <c r="BY41" s="102"/>
      <c r="BZ41" s="102"/>
      <c r="CA41" s="102"/>
      <c r="CB41" s="102"/>
      <c r="CC41" s="102"/>
      <c r="CD41" s="102"/>
      <c r="CE41" s="102"/>
      <c r="CF41" s="102"/>
      <c r="CG41" s="102"/>
      <c r="CH41" s="115"/>
    </row>
    <row r="42" spans="2:86" ht="13.5" customHeight="1">
      <c r="B42" s="87"/>
      <c r="C42" s="94"/>
      <c r="D42" s="102"/>
      <c r="E42" s="102"/>
      <c r="F42" s="102"/>
      <c r="G42" s="102"/>
      <c r="H42" s="102"/>
      <c r="I42" s="102"/>
      <c r="J42" s="102"/>
      <c r="K42" s="102"/>
      <c r="L42" s="102"/>
      <c r="M42" s="102"/>
      <c r="N42" s="102"/>
      <c r="O42" s="102"/>
      <c r="P42" s="115"/>
      <c r="Q42" s="94"/>
      <c r="R42" s="102"/>
      <c r="S42" s="102"/>
      <c r="T42" s="102"/>
      <c r="U42" s="102"/>
      <c r="V42" s="102"/>
      <c r="W42" s="102"/>
      <c r="X42" s="102"/>
      <c r="Y42" s="102"/>
      <c r="Z42" s="102"/>
      <c r="AA42" s="102"/>
      <c r="AB42" s="102"/>
      <c r="AC42" s="102"/>
      <c r="AD42" s="115"/>
      <c r="AE42" s="94"/>
      <c r="AF42" s="102"/>
      <c r="AG42" s="102"/>
      <c r="AH42" s="102"/>
      <c r="AI42" s="102"/>
      <c r="AJ42" s="102"/>
      <c r="AK42" s="102"/>
      <c r="AL42" s="102"/>
      <c r="AM42" s="102"/>
      <c r="AN42" s="102"/>
      <c r="AO42" s="102"/>
      <c r="AP42" s="102"/>
      <c r="AQ42" s="102"/>
      <c r="AR42" s="115"/>
      <c r="AS42" s="94"/>
      <c r="AT42" s="102"/>
      <c r="AU42" s="102"/>
      <c r="AV42" s="102"/>
      <c r="AW42" s="102"/>
      <c r="AX42" s="102"/>
      <c r="AY42" s="102"/>
      <c r="AZ42" s="102"/>
      <c r="BA42" s="102"/>
      <c r="BB42" s="102"/>
      <c r="BC42" s="102"/>
      <c r="BD42" s="102"/>
      <c r="BE42" s="102"/>
      <c r="BF42" s="115"/>
      <c r="BG42" s="94"/>
      <c r="BH42" s="102"/>
      <c r="BI42" s="102"/>
      <c r="BJ42" s="102"/>
      <c r="BK42" s="102"/>
      <c r="BL42" s="102"/>
      <c r="BM42" s="102"/>
      <c r="BN42" s="102"/>
      <c r="BO42" s="102"/>
      <c r="BP42" s="102"/>
      <c r="BQ42" s="102"/>
      <c r="BR42" s="102"/>
      <c r="BS42" s="102"/>
      <c r="BT42" s="115"/>
      <c r="BU42" s="94"/>
      <c r="BV42" s="102"/>
      <c r="BW42" s="102"/>
      <c r="BX42" s="102"/>
      <c r="BY42" s="102"/>
      <c r="BZ42" s="102"/>
      <c r="CA42" s="102"/>
      <c r="CB42" s="102"/>
      <c r="CC42" s="102"/>
      <c r="CD42" s="102"/>
      <c r="CE42" s="102"/>
      <c r="CF42" s="102"/>
      <c r="CG42" s="102"/>
      <c r="CH42" s="115"/>
    </row>
    <row r="43" spans="2:86" ht="13.5" customHeight="1">
      <c r="B43" s="87"/>
      <c r="C43" s="95"/>
      <c r="D43" s="103"/>
      <c r="E43" s="103"/>
      <c r="F43" s="103"/>
      <c r="G43" s="103"/>
      <c r="H43" s="103"/>
      <c r="I43" s="103"/>
      <c r="J43" s="103"/>
      <c r="K43" s="103"/>
      <c r="L43" s="103"/>
      <c r="M43" s="103"/>
      <c r="N43" s="103"/>
      <c r="O43" s="103"/>
      <c r="P43" s="116"/>
      <c r="Q43" s="95"/>
      <c r="R43" s="103"/>
      <c r="S43" s="103"/>
      <c r="T43" s="103"/>
      <c r="U43" s="103"/>
      <c r="V43" s="103"/>
      <c r="W43" s="103"/>
      <c r="X43" s="103"/>
      <c r="Y43" s="103"/>
      <c r="Z43" s="103"/>
      <c r="AA43" s="103"/>
      <c r="AB43" s="103"/>
      <c r="AC43" s="103"/>
      <c r="AD43" s="116"/>
      <c r="AE43" s="95"/>
      <c r="AF43" s="103"/>
      <c r="AG43" s="103"/>
      <c r="AH43" s="103"/>
      <c r="AI43" s="103"/>
      <c r="AJ43" s="103"/>
      <c r="AK43" s="103"/>
      <c r="AL43" s="103"/>
      <c r="AM43" s="103"/>
      <c r="AN43" s="103"/>
      <c r="AO43" s="103"/>
      <c r="AP43" s="103"/>
      <c r="AQ43" s="103"/>
      <c r="AR43" s="116"/>
      <c r="AS43" s="95"/>
      <c r="AT43" s="103"/>
      <c r="AU43" s="103"/>
      <c r="AV43" s="103"/>
      <c r="AW43" s="103"/>
      <c r="AX43" s="103"/>
      <c r="AY43" s="103"/>
      <c r="AZ43" s="103"/>
      <c r="BA43" s="103"/>
      <c r="BB43" s="103"/>
      <c r="BC43" s="103"/>
      <c r="BD43" s="103"/>
      <c r="BE43" s="103"/>
      <c r="BF43" s="116"/>
      <c r="BG43" s="95"/>
      <c r="BH43" s="103"/>
      <c r="BI43" s="103"/>
      <c r="BJ43" s="103"/>
      <c r="BK43" s="103"/>
      <c r="BL43" s="103"/>
      <c r="BM43" s="103"/>
      <c r="BN43" s="103"/>
      <c r="BO43" s="103"/>
      <c r="BP43" s="103"/>
      <c r="BQ43" s="103"/>
      <c r="BR43" s="103"/>
      <c r="BS43" s="103"/>
      <c r="BT43" s="116"/>
      <c r="BU43" s="95"/>
      <c r="BV43" s="103"/>
      <c r="BW43" s="103"/>
      <c r="BX43" s="103"/>
      <c r="BY43" s="103"/>
      <c r="BZ43" s="103"/>
      <c r="CA43" s="103"/>
      <c r="CB43" s="103"/>
      <c r="CC43" s="103"/>
      <c r="CD43" s="103"/>
      <c r="CE43" s="103"/>
      <c r="CF43" s="103"/>
      <c r="CG43" s="103"/>
      <c r="CH43" s="116"/>
    </row>
    <row r="44" spans="2:86" ht="13.5" customHeight="1">
      <c r="B44" s="87"/>
      <c r="C44" s="96" t="s">
        <v>35</v>
      </c>
      <c r="D44" s="104"/>
      <c r="E44" s="104"/>
      <c r="F44" s="104"/>
      <c r="G44" s="104"/>
      <c r="H44" s="104"/>
      <c r="I44" s="104"/>
      <c r="J44" s="104"/>
      <c r="K44" s="104"/>
      <c r="L44" s="104"/>
      <c r="M44" s="104"/>
      <c r="N44" s="104"/>
      <c r="O44" s="104"/>
      <c r="P44" s="104"/>
      <c r="Q44" s="96" t="s">
        <v>35</v>
      </c>
      <c r="R44" s="104"/>
      <c r="S44" s="104"/>
      <c r="T44" s="104"/>
      <c r="U44" s="104"/>
      <c r="V44" s="104"/>
      <c r="W44" s="104"/>
      <c r="X44" s="104"/>
      <c r="Y44" s="104"/>
      <c r="Z44" s="104"/>
      <c r="AA44" s="104"/>
      <c r="AB44" s="104"/>
      <c r="AC44" s="104"/>
      <c r="AD44" s="104"/>
      <c r="AE44" s="96" t="s">
        <v>35</v>
      </c>
      <c r="AF44" s="104"/>
      <c r="AG44" s="104"/>
      <c r="AH44" s="104"/>
      <c r="AI44" s="104"/>
      <c r="AJ44" s="104"/>
      <c r="AK44" s="104"/>
      <c r="AL44" s="104"/>
      <c r="AM44" s="104"/>
      <c r="AN44" s="104"/>
      <c r="AO44" s="104"/>
      <c r="AP44" s="104"/>
      <c r="AQ44" s="104"/>
      <c r="AR44" s="104"/>
      <c r="AS44" s="96" t="s">
        <v>35</v>
      </c>
      <c r="AT44" s="104"/>
      <c r="AU44" s="104"/>
      <c r="AV44" s="104"/>
      <c r="AW44" s="104"/>
      <c r="AX44" s="104"/>
      <c r="AY44" s="104"/>
      <c r="AZ44" s="104"/>
      <c r="BA44" s="104"/>
      <c r="BB44" s="104"/>
      <c r="BC44" s="104"/>
      <c r="BD44" s="104"/>
      <c r="BE44" s="104"/>
      <c r="BF44" s="104"/>
      <c r="BG44" s="96" t="s">
        <v>35</v>
      </c>
      <c r="BH44" s="104"/>
      <c r="BI44" s="104"/>
      <c r="BJ44" s="104"/>
      <c r="BK44" s="104"/>
      <c r="BL44" s="104"/>
      <c r="BM44" s="104"/>
      <c r="BN44" s="104"/>
      <c r="BO44" s="104"/>
      <c r="BP44" s="104"/>
      <c r="BQ44" s="104"/>
      <c r="BR44" s="104"/>
      <c r="BS44" s="104"/>
      <c r="BT44" s="104"/>
      <c r="BU44" s="96" t="s">
        <v>35</v>
      </c>
      <c r="BV44" s="104"/>
      <c r="BW44" s="104"/>
      <c r="BX44" s="104"/>
      <c r="BY44" s="104"/>
      <c r="BZ44" s="104"/>
      <c r="CA44" s="104"/>
      <c r="CB44" s="104"/>
      <c r="CC44" s="104"/>
      <c r="CD44" s="104"/>
      <c r="CE44" s="104"/>
      <c r="CF44" s="104"/>
      <c r="CG44" s="104"/>
      <c r="CH44" s="123"/>
    </row>
    <row r="45" spans="2:86" ht="13.5" customHeight="1">
      <c r="B45" s="87"/>
      <c r="C45" s="97"/>
      <c r="D45" s="105"/>
      <c r="E45" s="105"/>
      <c r="F45" s="105"/>
      <c r="G45" s="105"/>
      <c r="H45" s="105"/>
      <c r="I45" s="105"/>
      <c r="J45" s="105"/>
      <c r="K45" s="105"/>
      <c r="L45" s="105"/>
      <c r="M45" s="105"/>
      <c r="N45" s="105"/>
      <c r="O45" s="105"/>
      <c r="P45" s="117"/>
      <c r="Q45" s="97"/>
      <c r="R45" s="105"/>
      <c r="S45" s="105"/>
      <c r="T45" s="105"/>
      <c r="U45" s="105"/>
      <c r="V45" s="105"/>
      <c r="W45" s="105"/>
      <c r="X45" s="105"/>
      <c r="Y45" s="105"/>
      <c r="Z45" s="105"/>
      <c r="AA45" s="105"/>
      <c r="AB45" s="105"/>
      <c r="AC45" s="105"/>
      <c r="AD45" s="117"/>
      <c r="AE45" s="97"/>
      <c r="AF45" s="105"/>
      <c r="AG45" s="105"/>
      <c r="AH45" s="105"/>
      <c r="AI45" s="105"/>
      <c r="AJ45" s="105"/>
      <c r="AK45" s="105"/>
      <c r="AL45" s="105"/>
      <c r="AM45" s="105"/>
      <c r="AN45" s="105"/>
      <c r="AO45" s="105"/>
      <c r="AP45" s="105"/>
      <c r="AQ45" s="105"/>
      <c r="AR45" s="117"/>
      <c r="AS45" s="97"/>
      <c r="AT45" s="105"/>
      <c r="AU45" s="105"/>
      <c r="AV45" s="105"/>
      <c r="AW45" s="105"/>
      <c r="AX45" s="105"/>
      <c r="AY45" s="105"/>
      <c r="AZ45" s="105"/>
      <c r="BA45" s="105"/>
      <c r="BB45" s="105"/>
      <c r="BC45" s="105"/>
      <c r="BD45" s="105"/>
      <c r="BE45" s="105"/>
      <c r="BF45" s="117"/>
      <c r="BG45" s="97"/>
      <c r="BH45" s="105"/>
      <c r="BI45" s="105"/>
      <c r="BJ45" s="105"/>
      <c r="BK45" s="105"/>
      <c r="BL45" s="105"/>
      <c r="BM45" s="105"/>
      <c r="BN45" s="105"/>
      <c r="BO45" s="105"/>
      <c r="BP45" s="105"/>
      <c r="BQ45" s="105"/>
      <c r="BR45" s="105"/>
      <c r="BS45" s="105"/>
      <c r="BT45" s="117"/>
      <c r="BU45" s="97"/>
      <c r="BV45" s="105"/>
      <c r="BW45" s="105"/>
      <c r="BX45" s="105"/>
      <c r="BY45" s="105"/>
      <c r="BZ45" s="105"/>
      <c r="CA45" s="105"/>
      <c r="CB45" s="105"/>
      <c r="CC45" s="105"/>
      <c r="CD45" s="105"/>
      <c r="CE45" s="105"/>
      <c r="CF45" s="105"/>
      <c r="CG45" s="105"/>
      <c r="CH45" s="117"/>
    </row>
    <row r="46" spans="2:86" ht="13.5" customHeight="1">
      <c r="B46" s="87"/>
      <c r="C46" s="94"/>
      <c r="D46" s="102"/>
      <c r="E46" s="102"/>
      <c r="F46" s="102"/>
      <c r="G46" s="102"/>
      <c r="H46" s="102"/>
      <c r="I46" s="102"/>
      <c r="J46" s="102"/>
      <c r="K46" s="102"/>
      <c r="L46" s="102"/>
      <c r="M46" s="102"/>
      <c r="N46" s="102"/>
      <c r="O46" s="102"/>
      <c r="P46" s="115"/>
      <c r="Q46" s="94"/>
      <c r="R46" s="102"/>
      <c r="S46" s="102"/>
      <c r="T46" s="102"/>
      <c r="U46" s="102"/>
      <c r="V46" s="102"/>
      <c r="W46" s="102"/>
      <c r="X46" s="102"/>
      <c r="Y46" s="102"/>
      <c r="Z46" s="102"/>
      <c r="AA46" s="102"/>
      <c r="AB46" s="102"/>
      <c r="AC46" s="102"/>
      <c r="AD46" s="115"/>
      <c r="AE46" s="94"/>
      <c r="AF46" s="102"/>
      <c r="AG46" s="102"/>
      <c r="AH46" s="102"/>
      <c r="AI46" s="102"/>
      <c r="AJ46" s="102"/>
      <c r="AK46" s="102"/>
      <c r="AL46" s="102"/>
      <c r="AM46" s="102"/>
      <c r="AN46" s="102"/>
      <c r="AO46" s="102"/>
      <c r="AP46" s="102"/>
      <c r="AQ46" s="102"/>
      <c r="AR46" s="115"/>
      <c r="AS46" s="94"/>
      <c r="AT46" s="102"/>
      <c r="AU46" s="102"/>
      <c r="AV46" s="102"/>
      <c r="AW46" s="102"/>
      <c r="AX46" s="102"/>
      <c r="AY46" s="102"/>
      <c r="AZ46" s="102"/>
      <c r="BA46" s="102"/>
      <c r="BB46" s="102"/>
      <c r="BC46" s="102"/>
      <c r="BD46" s="102"/>
      <c r="BE46" s="102"/>
      <c r="BF46" s="115"/>
      <c r="BG46" s="94"/>
      <c r="BH46" s="102"/>
      <c r="BI46" s="102"/>
      <c r="BJ46" s="102"/>
      <c r="BK46" s="102"/>
      <c r="BL46" s="102"/>
      <c r="BM46" s="102"/>
      <c r="BN46" s="102"/>
      <c r="BO46" s="102"/>
      <c r="BP46" s="102"/>
      <c r="BQ46" s="102"/>
      <c r="BR46" s="102"/>
      <c r="BS46" s="102"/>
      <c r="BT46" s="115"/>
      <c r="BU46" s="94"/>
      <c r="BV46" s="102"/>
      <c r="BW46" s="102"/>
      <c r="BX46" s="102"/>
      <c r="BY46" s="102"/>
      <c r="BZ46" s="102"/>
      <c r="CA46" s="102"/>
      <c r="CB46" s="102"/>
      <c r="CC46" s="102"/>
      <c r="CD46" s="102"/>
      <c r="CE46" s="102"/>
      <c r="CF46" s="102"/>
      <c r="CG46" s="102"/>
      <c r="CH46" s="115"/>
    </row>
    <row r="47" spans="2:86" ht="13.5" customHeight="1">
      <c r="B47" s="87"/>
      <c r="C47" s="94"/>
      <c r="D47" s="102"/>
      <c r="E47" s="102"/>
      <c r="F47" s="102"/>
      <c r="G47" s="102"/>
      <c r="H47" s="102"/>
      <c r="I47" s="102"/>
      <c r="J47" s="102"/>
      <c r="K47" s="102"/>
      <c r="L47" s="102"/>
      <c r="M47" s="102"/>
      <c r="N47" s="102"/>
      <c r="O47" s="102"/>
      <c r="P47" s="115"/>
      <c r="Q47" s="94"/>
      <c r="R47" s="102"/>
      <c r="S47" s="102"/>
      <c r="T47" s="102"/>
      <c r="U47" s="102"/>
      <c r="V47" s="102"/>
      <c r="W47" s="102"/>
      <c r="X47" s="102"/>
      <c r="Y47" s="102"/>
      <c r="Z47" s="102"/>
      <c r="AA47" s="102"/>
      <c r="AB47" s="102"/>
      <c r="AC47" s="102"/>
      <c r="AD47" s="115"/>
      <c r="AE47" s="94"/>
      <c r="AF47" s="102"/>
      <c r="AG47" s="102"/>
      <c r="AH47" s="102"/>
      <c r="AI47" s="102"/>
      <c r="AJ47" s="102"/>
      <c r="AK47" s="102"/>
      <c r="AL47" s="102"/>
      <c r="AM47" s="102"/>
      <c r="AN47" s="102"/>
      <c r="AO47" s="102"/>
      <c r="AP47" s="102"/>
      <c r="AQ47" s="102"/>
      <c r="AR47" s="115"/>
      <c r="AS47" s="94"/>
      <c r="AT47" s="102"/>
      <c r="AU47" s="102"/>
      <c r="AV47" s="102"/>
      <c r="AW47" s="102"/>
      <c r="AX47" s="102"/>
      <c r="AY47" s="102"/>
      <c r="AZ47" s="102"/>
      <c r="BA47" s="102"/>
      <c r="BB47" s="102"/>
      <c r="BC47" s="102"/>
      <c r="BD47" s="102"/>
      <c r="BE47" s="102"/>
      <c r="BF47" s="115"/>
      <c r="BG47" s="94"/>
      <c r="BH47" s="102"/>
      <c r="BI47" s="102"/>
      <c r="BJ47" s="102"/>
      <c r="BK47" s="102"/>
      <c r="BL47" s="102"/>
      <c r="BM47" s="102"/>
      <c r="BN47" s="102"/>
      <c r="BO47" s="102"/>
      <c r="BP47" s="102"/>
      <c r="BQ47" s="102"/>
      <c r="BR47" s="102"/>
      <c r="BS47" s="102"/>
      <c r="BT47" s="115"/>
      <c r="BU47" s="94"/>
      <c r="BV47" s="102"/>
      <c r="BW47" s="102"/>
      <c r="BX47" s="102"/>
      <c r="BY47" s="102"/>
      <c r="BZ47" s="102"/>
      <c r="CA47" s="102"/>
      <c r="CB47" s="102"/>
      <c r="CC47" s="102"/>
      <c r="CD47" s="102"/>
      <c r="CE47" s="102"/>
      <c r="CF47" s="102"/>
      <c r="CG47" s="102"/>
      <c r="CH47" s="115"/>
    </row>
    <row r="48" spans="2:86" ht="13.5" customHeight="1">
      <c r="B48" s="87"/>
      <c r="C48" s="95"/>
      <c r="D48" s="103"/>
      <c r="E48" s="103"/>
      <c r="F48" s="103"/>
      <c r="G48" s="103"/>
      <c r="H48" s="103"/>
      <c r="I48" s="103"/>
      <c r="J48" s="103"/>
      <c r="K48" s="103"/>
      <c r="L48" s="103"/>
      <c r="M48" s="103"/>
      <c r="N48" s="103"/>
      <c r="O48" s="103"/>
      <c r="P48" s="116"/>
      <c r="Q48" s="95"/>
      <c r="R48" s="103"/>
      <c r="S48" s="103"/>
      <c r="T48" s="103"/>
      <c r="U48" s="103"/>
      <c r="V48" s="103"/>
      <c r="W48" s="103"/>
      <c r="X48" s="103"/>
      <c r="Y48" s="103"/>
      <c r="Z48" s="103"/>
      <c r="AA48" s="103"/>
      <c r="AB48" s="103"/>
      <c r="AC48" s="103"/>
      <c r="AD48" s="116"/>
      <c r="AE48" s="95"/>
      <c r="AF48" s="103"/>
      <c r="AG48" s="103"/>
      <c r="AH48" s="103"/>
      <c r="AI48" s="103"/>
      <c r="AJ48" s="103"/>
      <c r="AK48" s="103"/>
      <c r="AL48" s="103"/>
      <c r="AM48" s="103"/>
      <c r="AN48" s="103"/>
      <c r="AO48" s="103"/>
      <c r="AP48" s="103"/>
      <c r="AQ48" s="103"/>
      <c r="AR48" s="116"/>
      <c r="AS48" s="95"/>
      <c r="AT48" s="103"/>
      <c r="AU48" s="103"/>
      <c r="AV48" s="103"/>
      <c r="AW48" s="103"/>
      <c r="AX48" s="103"/>
      <c r="AY48" s="103"/>
      <c r="AZ48" s="103"/>
      <c r="BA48" s="103"/>
      <c r="BB48" s="103"/>
      <c r="BC48" s="103"/>
      <c r="BD48" s="103"/>
      <c r="BE48" s="103"/>
      <c r="BF48" s="116"/>
      <c r="BG48" s="95"/>
      <c r="BH48" s="103"/>
      <c r="BI48" s="103"/>
      <c r="BJ48" s="103"/>
      <c r="BK48" s="103"/>
      <c r="BL48" s="103"/>
      <c r="BM48" s="103"/>
      <c r="BN48" s="103"/>
      <c r="BO48" s="103"/>
      <c r="BP48" s="103"/>
      <c r="BQ48" s="103"/>
      <c r="BR48" s="103"/>
      <c r="BS48" s="103"/>
      <c r="BT48" s="116"/>
      <c r="BU48" s="95"/>
      <c r="BV48" s="103"/>
      <c r="BW48" s="103"/>
      <c r="BX48" s="103"/>
      <c r="BY48" s="103"/>
      <c r="BZ48" s="103"/>
      <c r="CA48" s="103"/>
      <c r="CB48" s="103"/>
      <c r="CC48" s="103"/>
      <c r="CD48" s="103"/>
      <c r="CE48" s="103"/>
      <c r="CF48" s="103"/>
      <c r="CG48" s="103"/>
      <c r="CH48" s="116"/>
    </row>
    <row r="49" spans="2:86" ht="13.5" customHeight="1">
      <c r="B49" s="87" t="s">
        <v>6</v>
      </c>
      <c r="C49" s="93" t="s">
        <v>95</v>
      </c>
      <c r="D49" s="101"/>
      <c r="E49" s="101"/>
      <c r="F49" s="101"/>
      <c r="G49" s="101"/>
      <c r="H49" s="101"/>
      <c r="I49" s="111" t="s">
        <v>55</v>
      </c>
      <c r="J49" s="111"/>
      <c r="K49" s="111"/>
      <c r="L49" s="111"/>
      <c r="M49" s="111"/>
      <c r="N49" s="111"/>
      <c r="O49" s="111"/>
      <c r="P49" s="114"/>
      <c r="Q49" s="93" t="s">
        <v>95</v>
      </c>
      <c r="R49" s="101"/>
      <c r="S49" s="101"/>
      <c r="T49" s="101"/>
      <c r="U49" s="101"/>
      <c r="V49" s="101"/>
      <c r="W49" s="111" t="s">
        <v>55</v>
      </c>
      <c r="X49" s="111"/>
      <c r="Y49" s="111"/>
      <c r="Z49" s="111"/>
      <c r="AA49" s="111"/>
      <c r="AB49" s="111"/>
      <c r="AC49" s="111"/>
      <c r="AD49" s="114"/>
      <c r="AE49" s="93" t="s">
        <v>95</v>
      </c>
      <c r="AF49" s="101"/>
      <c r="AG49" s="101"/>
      <c r="AH49" s="101"/>
      <c r="AI49" s="101"/>
      <c r="AJ49" s="101"/>
      <c r="AK49" s="111" t="s">
        <v>55</v>
      </c>
      <c r="AL49" s="111"/>
      <c r="AM49" s="111"/>
      <c r="AN49" s="111"/>
      <c r="AO49" s="111"/>
      <c r="AP49" s="111"/>
      <c r="AQ49" s="111"/>
      <c r="AR49" s="114"/>
      <c r="AS49" s="93" t="s">
        <v>95</v>
      </c>
      <c r="AT49" s="101"/>
      <c r="AU49" s="101"/>
      <c r="AV49" s="101"/>
      <c r="AW49" s="101"/>
      <c r="AX49" s="101"/>
      <c r="AY49" s="111" t="s">
        <v>55</v>
      </c>
      <c r="AZ49" s="111"/>
      <c r="BA49" s="111"/>
      <c r="BB49" s="111"/>
      <c r="BC49" s="111"/>
      <c r="BD49" s="111"/>
      <c r="BE49" s="111"/>
      <c r="BF49" s="114"/>
      <c r="BG49" s="93" t="s">
        <v>95</v>
      </c>
      <c r="BH49" s="101"/>
      <c r="BI49" s="101"/>
      <c r="BJ49" s="101"/>
      <c r="BK49" s="101"/>
      <c r="BL49" s="101"/>
      <c r="BM49" s="111" t="s">
        <v>55</v>
      </c>
      <c r="BN49" s="111"/>
      <c r="BO49" s="111"/>
      <c r="BP49" s="111"/>
      <c r="BQ49" s="111"/>
      <c r="BR49" s="111"/>
      <c r="BS49" s="111"/>
      <c r="BT49" s="114"/>
      <c r="BU49" s="93" t="s">
        <v>95</v>
      </c>
      <c r="BV49" s="101"/>
      <c r="BW49" s="101"/>
      <c r="BX49" s="101"/>
      <c r="BY49" s="101"/>
      <c r="BZ49" s="101"/>
      <c r="CA49" s="111" t="s">
        <v>55</v>
      </c>
      <c r="CB49" s="111"/>
      <c r="CC49" s="111"/>
      <c r="CD49" s="111"/>
      <c r="CE49" s="111"/>
      <c r="CF49" s="111"/>
      <c r="CG49" s="111"/>
      <c r="CH49" s="114"/>
    </row>
    <row r="50" spans="2:86" ht="13.5" customHeight="1">
      <c r="B50" s="87"/>
      <c r="C50" s="91" t="s">
        <v>81</v>
      </c>
      <c r="D50" s="99"/>
      <c r="E50" s="99"/>
      <c r="F50" s="99"/>
      <c r="G50" s="99"/>
      <c r="H50" s="99"/>
      <c r="I50" s="99"/>
      <c r="J50" s="99"/>
      <c r="K50" s="99"/>
      <c r="L50" s="99"/>
      <c r="M50" s="99"/>
      <c r="N50" s="99"/>
      <c r="O50" s="99"/>
      <c r="P50" s="99"/>
      <c r="Q50" s="91" t="s">
        <v>81</v>
      </c>
      <c r="R50" s="99"/>
      <c r="S50" s="99"/>
      <c r="T50" s="99"/>
      <c r="U50" s="99"/>
      <c r="V50" s="99"/>
      <c r="W50" s="99"/>
      <c r="X50" s="99"/>
      <c r="Y50" s="99"/>
      <c r="Z50" s="99"/>
      <c r="AA50" s="99"/>
      <c r="AB50" s="99"/>
      <c r="AC50" s="99"/>
      <c r="AD50" s="99"/>
      <c r="AE50" s="91" t="s">
        <v>81</v>
      </c>
      <c r="AF50" s="99"/>
      <c r="AG50" s="99"/>
      <c r="AH50" s="99"/>
      <c r="AI50" s="99"/>
      <c r="AJ50" s="99"/>
      <c r="AK50" s="99"/>
      <c r="AL50" s="99"/>
      <c r="AM50" s="99"/>
      <c r="AN50" s="99"/>
      <c r="AO50" s="99"/>
      <c r="AP50" s="99"/>
      <c r="AQ50" s="99"/>
      <c r="AR50" s="99"/>
      <c r="AS50" s="91" t="s">
        <v>81</v>
      </c>
      <c r="AT50" s="99"/>
      <c r="AU50" s="99"/>
      <c r="AV50" s="99"/>
      <c r="AW50" s="99"/>
      <c r="AX50" s="99"/>
      <c r="AY50" s="99"/>
      <c r="AZ50" s="99"/>
      <c r="BA50" s="99"/>
      <c r="BB50" s="99"/>
      <c r="BC50" s="99"/>
      <c r="BD50" s="99"/>
      <c r="BE50" s="99"/>
      <c r="BF50" s="99"/>
      <c r="BG50" s="91" t="s">
        <v>81</v>
      </c>
      <c r="BH50" s="99"/>
      <c r="BI50" s="99"/>
      <c r="BJ50" s="99"/>
      <c r="BK50" s="99"/>
      <c r="BL50" s="99"/>
      <c r="BM50" s="99"/>
      <c r="BN50" s="99"/>
      <c r="BO50" s="99"/>
      <c r="BP50" s="99"/>
      <c r="BQ50" s="99"/>
      <c r="BR50" s="99"/>
      <c r="BS50" s="99"/>
      <c r="BT50" s="99"/>
      <c r="BU50" s="91" t="s">
        <v>81</v>
      </c>
      <c r="BV50" s="99"/>
      <c r="BW50" s="99"/>
      <c r="BX50" s="99"/>
      <c r="BY50" s="99"/>
      <c r="BZ50" s="99"/>
      <c r="CA50" s="99"/>
      <c r="CB50" s="99"/>
      <c r="CC50" s="99"/>
      <c r="CD50" s="99"/>
      <c r="CE50" s="99"/>
      <c r="CF50" s="99"/>
      <c r="CG50" s="99"/>
      <c r="CH50" s="112"/>
    </row>
    <row r="51" spans="2:86" ht="13.5" customHeight="1">
      <c r="B51" s="87"/>
      <c r="C51" s="94"/>
      <c r="D51" s="102"/>
      <c r="E51" s="102"/>
      <c r="F51" s="102"/>
      <c r="G51" s="102"/>
      <c r="H51" s="102"/>
      <c r="I51" s="102"/>
      <c r="J51" s="102"/>
      <c r="K51" s="102"/>
      <c r="L51" s="102"/>
      <c r="M51" s="102"/>
      <c r="N51" s="102"/>
      <c r="O51" s="102"/>
      <c r="P51" s="115"/>
      <c r="Q51" s="94"/>
      <c r="R51" s="102"/>
      <c r="S51" s="102"/>
      <c r="T51" s="102"/>
      <c r="U51" s="102"/>
      <c r="V51" s="102"/>
      <c r="W51" s="102"/>
      <c r="X51" s="102"/>
      <c r="Y51" s="102"/>
      <c r="Z51" s="102"/>
      <c r="AA51" s="102"/>
      <c r="AB51" s="102"/>
      <c r="AC51" s="102"/>
      <c r="AD51" s="115"/>
      <c r="AE51" s="94"/>
      <c r="AF51" s="102"/>
      <c r="AG51" s="102"/>
      <c r="AH51" s="102"/>
      <c r="AI51" s="102"/>
      <c r="AJ51" s="102"/>
      <c r="AK51" s="102"/>
      <c r="AL51" s="102"/>
      <c r="AM51" s="102"/>
      <c r="AN51" s="102"/>
      <c r="AO51" s="102"/>
      <c r="AP51" s="102"/>
      <c r="AQ51" s="102"/>
      <c r="AR51" s="115"/>
      <c r="AS51" s="94"/>
      <c r="AT51" s="102"/>
      <c r="AU51" s="102"/>
      <c r="AV51" s="102"/>
      <c r="AW51" s="102"/>
      <c r="AX51" s="102"/>
      <c r="AY51" s="102"/>
      <c r="AZ51" s="102"/>
      <c r="BA51" s="102"/>
      <c r="BB51" s="102"/>
      <c r="BC51" s="102"/>
      <c r="BD51" s="102"/>
      <c r="BE51" s="102"/>
      <c r="BF51" s="115"/>
      <c r="BG51" s="94"/>
      <c r="BH51" s="102"/>
      <c r="BI51" s="102"/>
      <c r="BJ51" s="102"/>
      <c r="BK51" s="102"/>
      <c r="BL51" s="102"/>
      <c r="BM51" s="102"/>
      <c r="BN51" s="102"/>
      <c r="BO51" s="102"/>
      <c r="BP51" s="102"/>
      <c r="BQ51" s="102"/>
      <c r="BR51" s="102"/>
      <c r="BS51" s="102"/>
      <c r="BT51" s="115"/>
      <c r="BU51" s="94"/>
      <c r="BV51" s="102"/>
      <c r="BW51" s="102"/>
      <c r="BX51" s="102"/>
      <c r="BY51" s="102"/>
      <c r="BZ51" s="102"/>
      <c r="CA51" s="102"/>
      <c r="CB51" s="102"/>
      <c r="CC51" s="102"/>
      <c r="CD51" s="102"/>
      <c r="CE51" s="102"/>
      <c r="CF51" s="102"/>
      <c r="CG51" s="102"/>
      <c r="CH51" s="115"/>
    </row>
    <row r="52" spans="2:86" ht="13.5" customHeight="1">
      <c r="B52" s="87"/>
      <c r="C52" s="94"/>
      <c r="D52" s="102"/>
      <c r="E52" s="102"/>
      <c r="F52" s="102"/>
      <c r="G52" s="102"/>
      <c r="H52" s="102"/>
      <c r="I52" s="102"/>
      <c r="J52" s="102"/>
      <c r="K52" s="102"/>
      <c r="L52" s="102"/>
      <c r="M52" s="102"/>
      <c r="N52" s="102"/>
      <c r="O52" s="102"/>
      <c r="P52" s="115"/>
      <c r="Q52" s="94"/>
      <c r="R52" s="102"/>
      <c r="S52" s="102"/>
      <c r="T52" s="102"/>
      <c r="U52" s="102"/>
      <c r="V52" s="102"/>
      <c r="W52" s="102"/>
      <c r="X52" s="102"/>
      <c r="Y52" s="102"/>
      <c r="Z52" s="102"/>
      <c r="AA52" s="102"/>
      <c r="AB52" s="102"/>
      <c r="AC52" s="102"/>
      <c r="AD52" s="115"/>
      <c r="AE52" s="94"/>
      <c r="AF52" s="102"/>
      <c r="AG52" s="102"/>
      <c r="AH52" s="102"/>
      <c r="AI52" s="102"/>
      <c r="AJ52" s="102"/>
      <c r="AK52" s="102"/>
      <c r="AL52" s="102"/>
      <c r="AM52" s="102"/>
      <c r="AN52" s="102"/>
      <c r="AO52" s="102"/>
      <c r="AP52" s="102"/>
      <c r="AQ52" s="102"/>
      <c r="AR52" s="115"/>
      <c r="AS52" s="94"/>
      <c r="AT52" s="102"/>
      <c r="AU52" s="102"/>
      <c r="AV52" s="102"/>
      <c r="AW52" s="102"/>
      <c r="AX52" s="102"/>
      <c r="AY52" s="102"/>
      <c r="AZ52" s="102"/>
      <c r="BA52" s="102"/>
      <c r="BB52" s="102"/>
      <c r="BC52" s="102"/>
      <c r="BD52" s="102"/>
      <c r="BE52" s="102"/>
      <c r="BF52" s="115"/>
      <c r="BG52" s="94"/>
      <c r="BH52" s="102"/>
      <c r="BI52" s="102"/>
      <c r="BJ52" s="102"/>
      <c r="BK52" s="102"/>
      <c r="BL52" s="102"/>
      <c r="BM52" s="102"/>
      <c r="BN52" s="102"/>
      <c r="BO52" s="102"/>
      <c r="BP52" s="102"/>
      <c r="BQ52" s="102"/>
      <c r="BR52" s="102"/>
      <c r="BS52" s="102"/>
      <c r="BT52" s="115"/>
      <c r="BU52" s="94"/>
      <c r="BV52" s="102"/>
      <c r="BW52" s="102"/>
      <c r="BX52" s="102"/>
      <c r="BY52" s="102"/>
      <c r="BZ52" s="102"/>
      <c r="CA52" s="102"/>
      <c r="CB52" s="102"/>
      <c r="CC52" s="102"/>
      <c r="CD52" s="102"/>
      <c r="CE52" s="102"/>
      <c r="CF52" s="102"/>
      <c r="CG52" s="102"/>
      <c r="CH52" s="115"/>
    </row>
    <row r="53" spans="2:86" ht="13.5" customHeight="1">
      <c r="B53" s="87"/>
      <c r="C53" s="94"/>
      <c r="D53" s="102"/>
      <c r="E53" s="102"/>
      <c r="F53" s="102"/>
      <c r="G53" s="102"/>
      <c r="H53" s="102"/>
      <c r="I53" s="102"/>
      <c r="J53" s="102"/>
      <c r="K53" s="102"/>
      <c r="L53" s="102"/>
      <c r="M53" s="102"/>
      <c r="N53" s="102"/>
      <c r="O53" s="102"/>
      <c r="P53" s="115"/>
      <c r="Q53" s="94"/>
      <c r="R53" s="102"/>
      <c r="S53" s="102"/>
      <c r="T53" s="102"/>
      <c r="U53" s="102"/>
      <c r="V53" s="102"/>
      <c r="W53" s="102"/>
      <c r="X53" s="102"/>
      <c r="Y53" s="102"/>
      <c r="Z53" s="102"/>
      <c r="AA53" s="102"/>
      <c r="AB53" s="102"/>
      <c r="AC53" s="102"/>
      <c r="AD53" s="115"/>
      <c r="AE53" s="94"/>
      <c r="AF53" s="102"/>
      <c r="AG53" s="102"/>
      <c r="AH53" s="102"/>
      <c r="AI53" s="102"/>
      <c r="AJ53" s="102"/>
      <c r="AK53" s="102"/>
      <c r="AL53" s="102"/>
      <c r="AM53" s="102"/>
      <c r="AN53" s="102"/>
      <c r="AO53" s="102"/>
      <c r="AP53" s="102"/>
      <c r="AQ53" s="102"/>
      <c r="AR53" s="115"/>
      <c r="AS53" s="94"/>
      <c r="AT53" s="102"/>
      <c r="AU53" s="102"/>
      <c r="AV53" s="102"/>
      <c r="AW53" s="102"/>
      <c r="AX53" s="102"/>
      <c r="AY53" s="102"/>
      <c r="AZ53" s="102"/>
      <c r="BA53" s="102"/>
      <c r="BB53" s="102"/>
      <c r="BC53" s="102"/>
      <c r="BD53" s="102"/>
      <c r="BE53" s="102"/>
      <c r="BF53" s="115"/>
      <c r="BG53" s="94"/>
      <c r="BH53" s="102"/>
      <c r="BI53" s="102"/>
      <c r="BJ53" s="102"/>
      <c r="BK53" s="102"/>
      <c r="BL53" s="102"/>
      <c r="BM53" s="102"/>
      <c r="BN53" s="102"/>
      <c r="BO53" s="102"/>
      <c r="BP53" s="102"/>
      <c r="BQ53" s="102"/>
      <c r="BR53" s="102"/>
      <c r="BS53" s="102"/>
      <c r="BT53" s="115"/>
      <c r="BU53" s="94"/>
      <c r="BV53" s="102"/>
      <c r="BW53" s="102"/>
      <c r="BX53" s="102"/>
      <c r="BY53" s="102"/>
      <c r="BZ53" s="102"/>
      <c r="CA53" s="102"/>
      <c r="CB53" s="102"/>
      <c r="CC53" s="102"/>
      <c r="CD53" s="102"/>
      <c r="CE53" s="102"/>
      <c r="CF53" s="102"/>
      <c r="CG53" s="102"/>
      <c r="CH53" s="115"/>
    </row>
    <row r="54" spans="2:86" ht="13.5" customHeight="1">
      <c r="B54" s="87"/>
      <c r="C54" s="95"/>
      <c r="D54" s="103"/>
      <c r="E54" s="103"/>
      <c r="F54" s="103"/>
      <c r="G54" s="103"/>
      <c r="H54" s="103"/>
      <c r="I54" s="103"/>
      <c r="J54" s="103"/>
      <c r="K54" s="103"/>
      <c r="L54" s="103"/>
      <c r="M54" s="103"/>
      <c r="N54" s="103"/>
      <c r="O54" s="103"/>
      <c r="P54" s="116"/>
      <c r="Q54" s="95"/>
      <c r="R54" s="103"/>
      <c r="S54" s="103"/>
      <c r="T54" s="103"/>
      <c r="U54" s="103"/>
      <c r="V54" s="103"/>
      <c r="W54" s="103"/>
      <c r="X54" s="103"/>
      <c r="Y54" s="103"/>
      <c r="Z54" s="103"/>
      <c r="AA54" s="103"/>
      <c r="AB54" s="103"/>
      <c r="AC54" s="103"/>
      <c r="AD54" s="116"/>
      <c r="AE54" s="95"/>
      <c r="AF54" s="103"/>
      <c r="AG54" s="103"/>
      <c r="AH54" s="103"/>
      <c r="AI54" s="103"/>
      <c r="AJ54" s="103"/>
      <c r="AK54" s="103"/>
      <c r="AL54" s="103"/>
      <c r="AM54" s="103"/>
      <c r="AN54" s="103"/>
      <c r="AO54" s="103"/>
      <c r="AP54" s="103"/>
      <c r="AQ54" s="103"/>
      <c r="AR54" s="116"/>
      <c r="AS54" s="95"/>
      <c r="AT54" s="103"/>
      <c r="AU54" s="103"/>
      <c r="AV54" s="103"/>
      <c r="AW54" s="103"/>
      <c r="AX54" s="103"/>
      <c r="AY54" s="103"/>
      <c r="AZ54" s="103"/>
      <c r="BA54" s="103"/>
      <c r="BB54" s="103"/>
      <c r="BC54" s="103"/>
      <c r="BD54" s="103"/>
      <c r="BE54" s="103"/>
      <c r="BF54" s="116"/>
      <c r="BG54" s="95"/>
      <c r="BH54" s="103"/>
      <c r="BI54" s="103"/>
      <c r="BJ54" s="103"/>
      <c r="BK54" s="103"/>
      <c r="BL54" s="103"/>
      <c r="BM54" s="103"/>
      <c r="BN54" s="103"/>
      <c r="BO54" s="103"/>
      <c r="BP54" s="103"/>
      <c r="BQ54" s="103"/>
      <c r="BR54" s="103"/>
      <c r="BS54" s="103"/>
      <c r="BT54" s="116"/>
      <c r="BU54" s="95"/>
      <c r="BV54" s="103"/>
      <c r="BW54" s="103"/>
      <c r="BX54" s="103"/>
      <c r="BY54" s="103"/>
      <c r="BZ54" s="103"/>
      <c r="CA54" s="103"/>
      <c r="CB54" s="103"/>
      <c r="CC54" s="103"/>
      <c r="CD54" s="103"/>
      <c r="CE54" s="103"/>
      <c r="CF54" s="103"/>
      <c r="CG54" s="103"/>
      <c r="CH54" s="116"/>
    </row>
    <row r="55" spans="2:86" ht="13.5" customHeight="1">
      <c r="B55" s="87"/>
      <c r="C55" s="96" t="s">
        <v>35</v>
      </c>
      <c r="D55" s="104"/>
      <c r="E55" s="104"/>
      <c r="F55" s="104"/>
      <c r="G55" s="104"/>
      <c r="H55" s="104"/>
      <c r="I55" s="104"/>
      <c r="J55" s="104"/>
      <c r="K55" s="104"/>
      <c r="L55" s="104"/>
      <c r="M55" s="104"/>
      <c r="N55" s="104"/>
      <c r="O55" s="104"/>
      <c r="P55" s="104"/>
      <c r="Q55" s="96" t="s">
        <v>35</v>
      </c>
      <c r="R55" s="104"/>
      <c r="S55" s="104"/>
      <c r="T55" s="104"/>
      <c r="U55" s="104"/>
      <c r="V55" s="104"/>
      <c r="W55" s="104"/>
      <c r="X55" s="104"/>
      <c r="Y55" s="104"/>
      <c r="Z55" s="104"/>
      <c r="AA55" s="104"/>
      <c r="AB55" s="104"/>
      <c r="AC55" s="104"/>
      <c r="AD55" s="104"/>
      <c r="AE55" s="96" t="s">
        <v>35</v>
      </c>
      <c r="AF55" s="104"/>
      <c r="AG55" s="104"/>
      <c r="AH55" s="104"/>
      <c r="AI55" s="104"/>
      <c r="AJ55" s="104"/>
      <c r="AK55" s="104"/>
      <c r="AL55" s="104"/>
      <c r="AM55" s="104"/>
      <c r="AN55" s="104"/>
      <c r="AO55" s="104"/>
      <c r="AP55" s="104"/>
      <c r="AQ55" s="104"/>
      <c r="AR55" s="104"/>
      <c r="AS55" s="96" t="s">
        <v>35</v>
      </c>
      <c r="AT55" s="104"/>
      <c r="AU55" s="104"/>
      <c r="AV55" s="104"/>
      <c r="AW55" s="104"/>
      <c r="AX55" s="104"/>
      <c r="AY55" s="104"/>
      <c r="AZ55" s="104"/>
      <c r="BA55" s="104"/>
      <c r="BB55" s="104"/>
      <c r="BC55" s="104"/>
      <c r="BD55" s="104"/>
      <c r="BE55" s="104"/>
      <c r="BF55" s="104"/>
      <c r="BG55" s="96" t="s">
        <v>35</v>
      </c>
      <c r="BH55" s="104"/>
      <c r="BI55" s="104"/>
      <c r="BJ55" s="104"/>
      <c r="BK55" s="104"/>
      <c r="BL55" s="104"/>
      <c r="BM55" s="104"/>
      <c r="BN55" s="104"/>
      <c r="BO55" s="104"/>
      <c r="BP55" s="104"/>
      <c r="BQ55" s="104"/>
      <c r="BR55" s="104"/>
      <c r="BS55" s="104"/>
      <c r="BT55" s="104"/>
      <c r="BU55" s="96" t="s">
        <v>35</v>
      </c>
      <c r="BV55" s="104"/>
      <c r="BW55" s="104"/>
      <c r="BX55" s="104"/>
      <c r="BY55" s="104"/>
      <c r="BZ55" s="104"/>
      <c r="CA55" s="104"/>
      <c r="CB55" s="104"/>
      <c r="CC55" s="104"/>
      <c r="CD55" s="104"/>
      <c r="CE55" s="104"/>
      <c r="CF55" s="104"/>
      <c r="CG55" s="104"/>
      <c r="CH55" s="123"/>
    </row>
    <row r="56" spans="2:86" ht="13.5" customHeight="1">
      <c r="B56" s="87"/>
      <c r="C56" s="97"/>
      <c r="D56" s="105"/>
      <c r="E56" s="105"/>
      <c r="F56" s="105"/>
      <c r="G56" s="105"/>
      <c r="H56" s="105"/>
      <c r="I56" s="105"/>
      <c r="J56" s="105"/>
      <c r="K56" s="105"/>
      <c r="L56" s="105"/>
      <c r="M56" s="105"/>
      <c r="N56" s="105"/>
      <c r="O56" s="105"/>
      <c r="P56" s="117"/>
      <c r="Q56" s="97"/>
      <c r="R56" s="105"/>
      <c r="S56" s="105"/>
      <c r="T56" s="105"/>
      <c r="U56" s="105"/>
      <c r="V56" s="105"/>
      <c r="W56" s="105"/>
      <c r="X56" s="105"/>
      <c r="Y56" s="105"/>
      <c r="Z56" s="105"/>
      <c r="AA56" s="105"/>
      <c r="AB56" s="105"/>
      <c r="AC56" s="105"/>
      <c r="AD56" s="117"/>
      <c r="AE56" s="97"/>
      <c r="AF56" s="105"/>
      <c r="AG56" s="105"/>
      <c r="AH56" s="105"/>
      <c r="AI56" s="105"/>
      <c r="AJ56" s="105"/>
      <c r="AK56" s="105"/>
      <c r="AL56" s="105"/>
      <c r="AM56" s="105"/>
      <c r="AN56" s="105"/>
      <c r="AO56" s="105"/>
      <c r="AP56" s="105"/>
      <c r="AQ56" s="105"/>
      <c r="AR56" s="117"/>
      <c r="AS56" s="97"/>
      <c r="AT56" s="105"/>
      <c r="AU56" s="105"/>
      <c r="AV56" s="105"/>
      <c r="AW56" s="105"/>
      <c r="AX56" s="105"/>
      <c r="AY56" s="105"/>
      <c r="AZ56" s="105"/>
      <c r="BA56" s="105"/>
      <c r="BB56" s="105"/>
      <c r="BC56" s="105"/>
      <c r="BD56" s="105"/>
      <c r="BE56" s="105"/>
      <c r="BF56" s="117"/>
      <c r="BG56" s="97"/>
      <c r="BH56" s="105"/>
      <c r="BI56" s="105"/>
      <c r="BJ56" s="105"/>
      <c r="BK56" s="105"/>
      <c r="BL56" s="105"/>
      <c r="BM56" s="105"/>
      <c r="BN56" s="105"/>
      <c r="BO56" s="105"/>
      <c r="BP56" s="105"/>
      <c r="BQ56" s="105"/>
      <c r="BR56" s="105"/>
      <c r="BS56" s="105"/>
      <c r="BT56" s="117"/>
      <c r="BU56" s="97"/>
      <c r="BV56" s="105"/>
      <c r="BW56" s="105"/>
      <c r="BX56" s="105"/>
      <c r="BY56" s="105"/>
      <c r="BZ56" s="105"/>
      <c r="CA56" s="105"/>
      <c r="CB56" s="105"/>
      <c r="CC56" s="105"/>
      <c r="CD56" s="105"/>
      <c r="CE56" s="105"/>
      <c r="CF56" s="105"/>
      <c r="CG56" s="105"/>
      <c r="CH56" s="117"/>
    </row>
    <row r="57" spans="2:86" ht="13.5" customHeight="1">
      <c r="B57" s="87"/>
      <c r="C57" s="94"/>
      <c r="D57" s="102"/>
      <c r="E57" s="102"/>
      <c r="F57" s="102"/>
      <c r="G57" s="102"/>
      <c r="H57" s="102"/>
      <c r="I57" s="102"/>
      <c r="J57" s="102"/>
      <c r="K57" s="102"/>
      <c r="L57" s="102"/>
      <c r="M57" s="102"/>
      <c r="N57" s="102"/>
      <c r="O57" s="102"/>
      <c r="P57" s="115"/>
      <c r="Q57" s="94"/>
      <c r="R57" s="102"/>
      <c r="S57" s="102"/>
      <c r="T57" s="102"/>
      <c r="U57" s="102"/>
      <c r="V57" s="102"/>
      <c r="W57" s="102"/>
      <c r="X57" s="102"/>
      <c r="Y57" s="102"/>
      <c r="Z57" s="102"/>
      <c r="AA57" s="102"/>
      <c r="AB57" s="102"/>
      <c r="AC57" s="102"/>
      <c r="AD57" s="115"/>
      <c r="AE57" s="94"/>
      <c r="AF57" s="102"/>
      <c r="AG57" s="102"/>
      <c r="AH57" s="102"/>
      <c r="AI57" s="102"/>
      <c r="AJ57" s="102"/>
      <c r="AK57" s="102"/>
      <c r="AL57" s="102"/>
      <c r="AM57" s="102"/>
      <c r="AN57" s="102"/>
      <c r="AO57" s="102"/>
      <c r="AP57" s="102"/>
      <c r="AQ57" s="102"/>
      <c r="AR57" s="115"/>
      <c r="AS57" s="94"/>
      <c r="AT57" s="102"/>
      <c r="AU57" s="102"/>
      <c r="AV57" s="102"/>
      <c r="AW57" s="102"/>
      <c r="AX57" s="102"/>
      <c r="AY57" s="102"/>
      <c r="AZ57" s="102"/>
      <c r="BA57" s="102"/>
      <c r="BB57" s="102"/>
      <c r="BC57" s="102"/>
      <c r="BD57" s="102"/>
      <c r="BE57" s="102"/>
      <c r="BF57" s="115"/>
      <c r="BG57" s="94"/>
      <c r="BH57" s="102"/>
      <c r="BI57" s="102"/>
      <c r="BJ57" s="102"/>
      <c r="BK57" s="102"/>
      <c r="BL57" s="102"/>
      <c r="BM57" s="102"/>
      <c r="BN57" s="102"/>
      <c r="BO57" s="102"/>
      <c r="BP57" s="102"/>
      <c r="BQ57" s="102"/>
      <c r="BR57" s="102"/>
      <c r="BS57" s="102"/>
      <c r="BT57" s="115"/>
      <c r="BU57" s="94"/>
      <c r="BV57" s="102"/>
      <c r="BW57" s="102"/>
      <c r="BX57" s="102"/>
      <c r="BY57" s="102"/>
      <c r="BZ57" s="102"/>
      <c r="CA57" s="102"/>
      <c r="CB57" s="102"/>
      <c r="CC57" s="102"/>
      <c r="CD57" s="102"/>
      <c r="CE57" s="102"/>
      <c r="CF57" s="102"/>
      <c r="CG57" s="102"/>
      <c r="CH57" s="115"/>
    </row>
    <row r="58" spans="2:86" ht="13.5" customHeight="1">
      <c r="B58" s="87"/>
      <c r="C58" s="94"/>
      <c r="D58" s="102"/>
      <c r="E58" s="102"/>
      <c r="F58" s="102"/>
      <c r="G58" s="102"/>
      <c r="H58" s="102"/>
      <c r="I58" s="102"/>
      <c r="J58" s="102"/>
      <c r="K58" s="102"/>
      <c r="L58" s="102"/>
      <c r="M58" s="102"/>
      <c r="N58" s="102"/>
      <c r="O58" s="102"/>
      <c r="P58" s="115"/>
      <c r="Q58" s="94"/>
      <c r="R58" s="102"/>
      <c r="S58" s="102"/>
      <c r="T58" s="102"/>
      <c r="U58" s="102"/>
      <c r="V58" s="102"/>
      <c r="W58" s="102"/>
      <c r="X58" s="102"/>
      <c r="Y58" s="102"/>
      <c r="Z58" s="102"/>
      <c r="AA58" s="102"/>
      <c r="AB58" s="102"/>
      <c r="AC58" s="102"/>
      <c r="AD58" s="115"/>
      <c r="AE58" s="94"/>
      <c r="AF58" s="102"/>
      <c r="AG58" s="102"/>
      <c r="AH58" s="102"/>
      <c r="AI58" s="102"/>
      <c r="AJ58" s="102"/>
      <c r="AK58" s="102"/>
      <c r="AL58" s="102"/>
      <c r="AM58" s="102"/>
      <c r="AN58" s="102"/>
      <c r="AO58" s="102"/>
      <c r="AP58" s="102"/>
      <c r="AQ58" s="102"/>
      <c r="AR58" s="115"/>
      <c r="AS58" s="94"/>
      <c r="AT58" s="102"/>
      <c r="AU58" s="102"/>
      <c r="AV58" s="102"/>
      <c r="AW58" s="102"/>
      <c r="AX58" s="102"/>
      <c r="AY58" s="102"/>
      <c r="AZ58" s="102"/>
      <c r="BA58" s="102"/>
      <c r="BB58" s="102"/>
      <c r="BC58" s="102"/>
      <c r="BD58" s="102"/>
      <c r="BE58" s="102"/>
      <c r="BF58" s="115"/>
      <c r="BG58" s="94"/>
      <c r="BH58" s="102"/>
      <c r="BI58" s="102"/>
      <c r="BJ58" s="102"/>
      <c r="BK58" s="102"/>
      <c r="BL58" s="102"/>
      <c r="BM58" s="102"/>
      <c r="BN58" s="102"/>
      <c r="BO58" s="102"/>
      <c r="BP58" s="102"/>
      <c r="BQ58" s="102"/>
      <c r="BR58" s="102"/>
      <c r="BS58" s="102"/>
      <c r="BT58" s="115"/>
      <c r="BU58" s="94"/>
      <c r="BV58" s="102"/>
      <c r="BW58" s="102"/>
      <c r="BX58" s="102"/>
      <c r="BY58" s="102"/>
      <c r="BZ58" s="102"/>
      <c r="CA58" s="102"/>
      <c r="CB58" s="102"/>
      <c r="CC58" s="102"/>
      <c r="CD58" s="102"/>
      <c r="CE58" s="102"/>
      <c r="CF58" s="102"/>
      <c r="CG58" s="102"/>
      <c r="CH58" s="115"/>
    </row>
    <row r="59" spans="2:86" ht="13.5" customHeight="1">
      <c r="B59" s="87"/>
      <c r="C59" s="95"/>
      <c r="D59" s="103"/>
      <c r="E59" s="103"/>
      <c r="F59" s="103"/>
      <c r="G59" s="103"/>
      <c r="H59" s="103"/>
      <c r="I59" s="103"/>
      <c r="J59" s="103"/>
      <c r="K59" s="103"/>
      <c r="L59" s="103"/>
      <c r="M59" s="103"/>
      <c r="N59" s="103"/>
      <c r="O59" s="103"/>
      <c r="P59" s="116"/>
      <c r="Q59" s="95"/>
      <c r="R59" s="103"/>
      <c r="S59" s="103"/>
      <c r="T59" s="103"/>
      <c r="U59" s="103"/>
      <c r="V59" s="103"/>
      <c r="W59" s="103"/>
      <c r="X59" s="103"/>
      <c r="Y59" s="103"/>
      <c r="Z59" s="103"/>
      <c r="AA59" s="103"/>
      <c r="AB59" s="103"/>
      <c r="AC59" s="103"/>
      <c r="AD59" s="116"/>
      <c r="AE59" s="95"/>
      <c r="AF59" s="103"/>
      <c r="AG59" s="103"/>
      <c r="AH59" s="103"/>
      <c r="AI59" s="103"/>
      <c r="AJ59" s="103"/>
      <c r="AK59" s="103"/>
      <c r="AL59" s="103"/>
      <c r="AM59" s="103"/>
      <c r="AN59" s="103"/>
      <c r="AO59" s="103"/>
      <c r="AP59" s="103"/>
      <c r="AQ59" s="103"/>
      <c r="AR59" s="116"/>
      <c r="AS59" s="95"/>
      <c r="AT59" s="103"/>
      <c r="AU59" s="103"/>
      <c r="AV59" s="103"/>
      <c r="AW59" s="103"/>
      <c r="AX59" s="103"/>
      <c r="AY59" s="103"/>
      <c r="AZ59" s="103"/>
      <c r="BA59" s="103"/>
      <c r="BB59" s="103"/>
      <c r="BC59" s="103"/>
      <c r="BD59" s="103"/>
      <c r="BE59" s="103"/>
      <c r="BF59" s="116"/>
      <c r="BG59" s="95"/>
      <c r="BH59" s="103"/>
      <c r="BI59" s="103"/>
      <c r="BJ59" s="103"/>
      <c r="BK59" s="103"/>
      <c r="BL59" s="103"/>
      <c r="BM59" s="103"/>
      <c r="BN59" s="103"/>
      <c r="BO59" s="103"/>
      <c r="BP59" s="103"/>
      <c r="BQ59" s="103"/>
      <c r="BR59" s="103"/>
      <c r="BS59" s="103"/>
      <c r="BT59" s="116"/>
      <c r="BU59" s="95"/>
      <c r="BV59" s="103"/>
      <c r="BW59" s="103"/>
      <c r="BX59" s="103"/>
      <c r="BY59" s="103"/>
      <c r="BZ59" s="103"/>
      <c r="CA59" s="103"/>
      <c r="CB59" s="103"/>
      <c r="CC59" s="103"/>
      <c r="CD59" s="103"/>
      <c r="CE59" s="103"/>
      <c r="CF59" s="103"/>
      <c r="CG59" s="103"/>
      <c r="CH59" s="116"/>
    </row>
    <row r="60" spans="2:86" ht="14.25" customHeight="1">
      <c r="B60" s="14" t="s">
        <v>113</v>
      </c>
      <c r="C60" s="14"/>
      <c r="D60" s="14"/>
      <c r="E60" s="14"/>
      <c r="F60" s="14"/>
      <c r="G60" s="14"/>
      <c r="H60" s="14"/>
      <c r="I60" s="14"/>
      <c r="J60" s="14"/>
      <c r="K60" s="14"/>
      <c r="L60" s="14"/>
      <c r="M60" s="14"/>
      <c r="N60" s="14"/>
      <c r="O60" s="14"/>
      <c r="P60" s="14"/>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2:86" ht="14.25" customHeight="1">
      <c r="B61" s="9"/>
      <c r="C61" s="9"/>
      <c r="D61" s="9"/>
      <c r="E61" s="9"/>
      <c r="F61" s="9"/>
      <c r="G61" s="9"/>
      <c r="H61" s="9"/>
      <c r="I61" s="9"/>
      <c r="J61" s="9"/>
      <c r="K61" s="9"/>
      <c r="L61" s="9"/>
      <c r="M61" s="9"/>
      <c r="N61" s="9"/>
      <c r="O61" s="9"/>
      <c r="P61" s="9"/>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row>
    <row r="62" spans="2:86" ht="14.25" customHeight="1">
      <c r="B62" s="1" t="s">
        <v>43</v>
      </c>
    </row>
    <row r="63" spans="2:86" ht="16.5" customHeight="1">
      <c r="B63" s="10"/>
      <c r="AC63" s="43"/>
      <c r="AM63" s="43" t="s">
        <v>62</v>
      </c>
    </row>
    <row r="64" spans="2:86" ht="21.75" customHeight="1">
      <c r="B64" s="10"/>
      <c r="C64" s="23"/>
      <c r="D64" s="23"/>
      <c r="E64" s="23"/>
      <c r="F64" s="23"/>
      <c r="G64" s="23"/>
      <c r="H64" s="23"/>
      <c r="I64" s="23"/>
      <c r="J64" s="23" t="s">
        <v>33</v>
      </c>
      <c r="K64" s="23"/>
      <c r="L64" s="23"/>
      <c r="M64" s="23"/>
      <c r="N64" s="23"/>
      <c r="O64" s="23" t="s">
        <v>40</v>
      </c>
      <c r="P64" s="23"/>
      <c r="Q64" s="23"/>
      <c r="R64" s="23"/>
      <c r="S64" s="23"/>
      <c r="T64" s="23" t="s">
        <v>56</v>
      </c>
      <c r="U64" s="23"/>
      <c r="V64" s="23"/>
      <c r="W64" s="23"/>
      <c r="X64" s="23"/>
      <c r="Y64" s="23" t="s">
        <v>64</v>
      </c>
      <c r="Z64" s="23"/>
      <c r="AA64" s="23"/>
      <c r="AB64" s="23"/>
      <c r="AC64" s="23"/>
      <c r="AD64" s="23" t="s">
        <v>13</v>
      </c>
      <c r="AE64" s="23"/>
      <c r="AF64" s="23"/>
      <c r="AG64" s="23"/>
      <c r="AH64" s="23"/>
      <c r="AI64" s="23" t="s">
        <v>78</v>
      </c>
      <c r="AJ64" s="23"/>
      <c r="AK64" s="23"/>
      <c r="AL64" s="23"/>
      <c r="AM64" s="23"/>
    </row>
    <row r="65" spans="2:86" ht="21.75" customHeight="1">
      <c r="B65" s="10"/>
      <c r="C65" s="98" t="s">
        <v>48</v>
      </c>
      <c r="D65" s="98"/>
      <c r="E65" s="98"/>
      <c r="F65" s="98"/>
      <c r="G65" s="98"/>
      <c r="H65" s="98"/>
      <c r="I65" s="98"/>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86" ht="21.75" customHeight="1">
      <c r="B66" s="10"/>
      <c r="C66" s="98" t="s">
        <v>44</v>
      </c>
      <c r="D66" s="98"/>
      <c r="E66" s="98"/>
      <c r="F66" s="98"/>
      <c r="G66" s="98"/>
      <c r="H66" s="98"/>
      <c r="I66" s="98"/>
      <c r="J66" s="25"/>
      <c r="K66" s="25"/>
      <c r="L66" s="25"/>
      <c r="M66" s="23" t="s">
        <v>1</v>
      </c>
      <c r="N66" s="23"/>
      <c r="O66" s="25"/>
      <c r="P66" s="25"/>
      <c r="Q66" s="25"/>
      <c r="R66" s="23" t="s">
        <v>1</v>
      </c>
      <c r="S66" s="23"/>
      <c r="T66" s="25"/>
      <c r="U66" s="25"/>
      <c r="V66" s="25"/>
      <c r="W66" s="23" t="s">
        <v>1</v>
      </c>
      <c r="X66" s="23"/>
      <c r="Y66" s="25"/>
      <c r="Z66" s="25"/>
      <c r="AA66" s="25"/>
      <c r="AB66" s="23" t="s">
        <v>1</v>
      </c>
      <c r="AC66" s="23"/>
      <c r="AD66" s="25"/>
      <c r="AE66" s="25"/>
      <c r="AF66" s="25"/>
      <c r="AG66" s="23" t="s">
        <v>1</v>
      </c>
      <c r="AH66" s="23"/>
      <c r="AI66" s="25"/>
      <c r="AJ66" s="25"/>
      <c r="AK66" s="25"/>
      <c r="AL66" s="23" t="s">
        <v>1</v>
      </c>
      <c r="AM66" s="23"/>
    </row>
    <row r="67" spans="2:86" ht="21.75" customHeight="1">
      <c r="B67" s="10"/>
      <c r="C67" s="98" t="s">
        <v>29</v>
      </c>
      <c r="D67" s="98"/>
      <c r="E67" s="98"/>
      <c r="F67" s="98"/>
      <c r="G67" s="98"/>
      <c r="H67" s="98"/>
      <c r="I67" s="98"/>
      <c r="J67" s="25"/>
      <c r="K67" s="25"/>
      <c r="L67" s="25"/>
      <c r="M67" s="23" t="s">
        <v>60</v>
      </c>
      <c r="N67" s="23"/>
      <c r="O67" s="25"/>
      <c r="P67" s="25"/>
      <c r="Q67" s="25"/>
      <c r="R67" s="23" t="s">
        <v>60</v>
      </c>
      <c r="S67" s="23"/>
      <c r="T67" s="25"/>
      <c r="U67" s="25"/>
      <c r="V67" s="25"/>
      <c r="W67" s="23" t="s">
        <v>60</v>
      </c>
      <c r="X67" s="23"/>
      <c r="Y67" s="25"/>
      <c r="Z67" s="25"/>
      <c r="AA67" s="25"/>
      <c r="AB67" s="23" t="s">
        <v>60</v>
      </c>
      <c r="AC67" s="23"/>
      <c r="AD67" s="25"/>
      <c r="AE67" s="25"/>
      <c r="AF67" s="25"/>
      <c r="AG67" s="23" t="s">
        <v>60</v>
      </c>
      <c r="AH67" s="23"/>
      <c r="AI67" s="25"/>
      <c r="AJ67" s="25"/>
      <c r="AK67" s="25"/>
      <c r="AL67" s="23" t="s">
        <v>60</v>
      </c>
      <c r="AM67" s="23"/>
    </row>
    <row r="68" spans="2:86" ht="21.75" customHeight="1">
      <c r="B68" s="10"/>
      <c r="C68" s="98" t="s">
        <v>49</v>
      </c>
      <c r="D68" s="98"/>
      <c r="E68" s="98"/>
      <c r="F68" s="98"/>
      <c r="G68" s="98"/>
      <c r="H68" s="98"/>
      <c r="I68" s="98"/>
      <c r="J68" s="25"/>
      <c r="K68" s="25"/>
      <c r="L68" s="25"/>
      <c r="M68" s="23" t="s">
        <v>63</v>
      </c>
      <c r="N68" s="23"/>
      <c r="O68" s="25"/>
      <c r="P68" s="25"/>
      <c r="Q68" s="25"/>
      <c r="R68" s="23" t="s">
        <v>63</v>
      </c>
      <c r="S68" s="23"/>
      <c r="T68" s="25"/>
      <c r="U68" s="25"/>
      <c r="V68" s="25"/>
      <c r="W68" s="23" t="s">
        <v>63</v>
      </c>
      <c r="X68" s="23"/>
      <c r="Y68" s="25"/>
      <c r="Z68" s="25"/>
      <c r="AA68" s="25"/>
      <c r="AB68" s="23" t="s">
        <v>63</v>
      </c>
      <c r="AC68" s="23"/>
      <c r="AD68" s="25"/>
      <c r="AE68" s="25"/>
      <c r="AF68" s="25"/>
      <c r="AG68" s="23" t="s">
        <v>63</v>
      </c>
      <c r="AH68" s="23"/>
      <c r="AI68" s="25"/>
      <c r="AJ68" s="25"/>
      <c r="AK68" s="25"/>
      <c r="AL68" s="23" t="s">
        <v>63</v>
      </c>
      <c r="AM68" s="23"/>
    </row>
    <row r="69" spans="2:86" ht="21.75" customHeight="1">
      <c r="B69" s="10"/>
      <c r="C69" s="98" t="s">
        <v>53</v>
      </c>
      <c r="D69" s="98"/>
      <c r="E69" s="98"/>
      <c r="F69" s="98"/>
      <c r="G69" s="98"/>
      <c r="H69" s="98"/>
      <c r="I69" s="98"/>
      <c r="J69" s="25"/>
      <c r="K69" s="25"/>
      <c r="L69" s="25"/>
      <c r="M69" s="23" t="s">
        <v>38</v>
      </c>
      <c r="N69" s="23"/>
      <c r="O69" s="25"/>
      <c r="P69" s="25"/>
      <c r="Q69" s="25"/>
      <c r="R69" s="23" t="s">
        <v>38</v>
      </c>
      <c r="S69" s="23"/>
      <c r="T69" s="25"/>
      <c r="U69" s="25"/>
      <c r="V69" s="25"/>
      <c r="W69" s="23" t="s">
        <v>38</v>
      </c>
      <c r="X69" s="23"/>
      <c r="Y69" s="25"/>
      <c r="Z69" s="25"/>
      <c r="AA69" s="25"/>
      <c r="AB69" s="23" t="s">
        <v>38</v>
      </c>
      <c r="AC69" s="23"/>
      <c r="AD69" s="25"/>
      <c r="AE69" s="25"/>
      <c r="AF69" s="25"/>
      <c r="AG69" s="23" t="s">
        <v>38</v>
      </c>
      <c r="AH69" s="23"/>
      <c r="AI69" s="25"/>
      <c r="AJ69" s="25"/>
      <c r="AK69" s="25"/>
      <c r="AL69" s="23" t="s">
        <v>38</v>
      </c>
      <c r="AM69" s="23"/>
    </row>
    <row r="70" spans="2:86" ht="21.75" customHeight="1">
      <c r="B70" s="10"/>
      <c r="C70" s="98" t="s">
        <v>54</v>
      </c>
      <c r="D70" s="98"/>
      <c r="E70" s="98"/>
      <c r="F70" s="98"/>
      <c r="G70" s="98"/>
      <c r="H70" s="98"/>
      <c r="I70" s="98"/>
      <c r="J70" s="25"/>
      <c r="K70" s="25"/>
      <c r="L70" s="25"/>
      <c r="M70" s="23" t="s">
        <v>1</v>
      </c>
      <c r="N70" s="23"/>
      <c r="O70" s="25"/>
      <c r="P70" s="25"/>
      <c r="Q70" s="25"/>
      <c r="R70" s="23" t="s">
        <v>1</v>
      </c>
      <c r="S70" s="23"/>
      <c r="T70" s="25"/>
      <c r="U70" s="25"/>
      <c r="V70" s="25"/>
      <c r="W70" s="23" t="s">
        <v>1</v>
      </c>
      <c r="X70" s="23"/>
      <c r="Y70" s="25"/>
      <c r="Z70" s="25"/>
      <c r="AA70" s="25"/>
      <c r="AB70" s="23" t="s">
        <v>1</v>
      </c>
      <c r="AC70" s="23"/>
      <c r="AD70" s="25"/>
      <c r="AE70" s="25"/>
      <c r="AF70" s="25"/>
      <c r="AG70" s="23" t="s">
        <v>1</v>
      </c>
      <c r="AH70" s="23"/>
      <c r="AI70" s="25"/>
      <c r="AJ70" s="25"/>
      <c r="AK70" s="25"/>
      <c r="AL70" s="23" t="s">
        <v>1</v>
      </c>
      <c r="AM70" s="23"/>
    </row>
    <row r="71" spans="2:86" ht="14.25" customHeight="1">
      <c r="C71" s="10" t="s">
        <v>3</v>
      </c>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c r="AN71" s="71"/>
      <c r="AO71" s="71"/>
      <c r="AP71" s="71"/>
      <c r="AQ71" s="71"/>
      <c r="AR71" s="71"/>
      <c r="AS71" s="71"/>
    </row>
    <row r="72" spans="2:86" ht="14.25" customHeight="1">
      <c r="U72" s="71"/>
      <c r="V72" s="71"/>
      <c r="W72" s="71"/>
      <c r="X72" s="71"/>
      <c r="Y72" s="71"/>
      <c r="Z72" s="71"/>
      <c r="AA72" s="71"/>
      <c r="AB72" s="71"/>
      <c r="AC72" s="71"/>
      <c r="AD72" s="71"/>
      <c r="AE72" s="71"/>
      <c r="AF72" s="71"/>
      <c r="AG72" s="71"/>
      <c r="AN72" s="71"/>
      <c r="AO72" s="71"/>
      <c r="AP72" s="71"/>
      <c r="AQ72" s="71"/>
      <c r="AR72" s="71"/>
      <c r="AS72" s="71"/>
    </row>
    <row r="73" spans="2:86" ht="14.25" customHeight="1">
      <c r="U73" s="71"/>
      <c r="V73" s="71"/>
      <c r="W73" s="71"/>
      <c r="X73" s="71"/>
      <c r="Y73" s="71"/>
      <c r="Z73" s="71"/>
      <c r="AA73" s="71"/>
      <c r="AB73" s="71"/>
      <c r="AC73" s="71"/>
      <c r="AD73" s="71"/>
      <c r="AE73" s="71"/>
      <c r="AF73" s="71"/>
      <c r="AG73" s="71"/>
      <c r="AN73" s="71"/>
      <c r="AO73" s="71"/>
      <c r="AP73" s="71"/>
      <c r="AQ73" s="71"/>
      <c r="AR73" s="71"/>
      <c r="AS73" s="71"/>
    </row>
    <row r="74" spans="2:86" ht="14.25" customHeight="1">
      <c r="B74" s="10" t="s">
        <v>126</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41"/>
      <c r="AJ74" s="41"/>
      <c r="AK74" s="41"/>
      <c r="AL74" s="41"/>
      <c r="AM74" s="41"/>
      <c r="AN74" s="41"/>
      <c r="AO74" s="41"/>
      <c r="AP74" s="41"/>
      <c r="AQ74" s="41"/>
      <c r="AR74" s="41"/>
      <c r="AS74" s="41"/>
    </row>
    <row r="75" spans="2:86" ht="14.25" customHeight="1">
      <c r="AI75" s="71"/>
      <c r="AJ75" s="71"/>
      <c r="AK75" s="71"/>
      <c r="AL75" s="71"/>
      <c r="AM75" s="71"/>
      <c r="AN75" s="71"/>
      <c r="AO75" s="71"/>
      <c r="AP75" s="71"/>
      <c r="AQ75" s="71"/>
      <c r="AR75" s="71"/>
      <c r="AS75" s="71"/>
    </row>
    <row r="76" spans="2:86" ht="14.25" customHeight="1">
      <c r="C76" s="1" t="s">
        <v>75</v>
      </c>
      <c r="J76" s="11"/>
      <c r="K76" s="11"/>
      <c r="L76" s="11"/>
      <c r="M76" s="11"/>
      <c r="N76" s="11"/>
      <c r="U76" s="10" t="s">
        <v>73</v>
      </c>
      <c r="AD76" s="41"/>
      <c r="AE76" s="41"/>
      <c r="AF76" s="41"/>
      <c r="AG76" s="41"/>
    </row>
    <row r="77" spans="2:86" ht="17.25" customHeight="1">
      <c r="C77" s="7" t="s">
        <v>130</v>
      </c>
      <c r="D77" s="7"/>
      <c r="E77" s="7"/>
      <c r="F77" s="7"/>
      <c r="G77" s="7"/>
      <c r="H77" s="7"/>
      <c r="I77" s="7"/>
      <c r="J77" s="25">
        <v>10000</v>
      </c>
      <c r="K77" s="25"/>
      <c r="L77" s="25"/>
      <c r="M77" s="16" t="s">
        <v>60</v>
      </c>
      <c r="N77" s="27"/>
      <c r="O77" s="37"/>
      <c r="V77" s="14" t="s">
        <v>97</v>
      </c>
      <c r="W77" s="14"/>
      <c r="X77" s="14"/>
      <c r="Y77" s="14"/>
      <c r="Z77" s="14"/>
      <c r="AA77" s="14"/>
      <c r="AB77" s="14"/>
      <c r="AC77" s="14"/>
      <c r="AD77" s="25">
        <v>10</v>
      </c>
      <c r="AE77" s="25"/>
      <c r="AF77" s="25"/>
      <c r="AG77" s="23" t="s">
        <v>1</v>
      </c>
      <c r="AH77" s="23"/>
    </row>
    <row r="78" spans="2:86" ht="17.25" customHeight="1">
      <c r="C78" s="7" t="s">
        <v>96</v>
      </c>
      <c r="D78" s="7"/>
      <c r="E78" s="7"/>
      <c r="F78" s="7"/>
      <c r="G78" s="7"/>
      <c r="H78" s="7"/>
      <c r="I78" s="7"/>
      <c r="J78" s="25">
        <v>120000</v>
      </c>
      <c r="K78" s="25"/>
      <c r="L78" s="25"/>
      <c r="M78" s="16" t="s">
        <v>60</v>
      </c>
      <c r="N78" s="27"/>
      <c r="O78" s="37"/>
      <c r="Q78" s="11"/>
      <c r="R78" s="11"/>
      <c r="S78" s="11"/>
      <c r="T78" s="11"/>
      <c r="U78" s="11"/>
      <c r="V78" s="11"/>
      <c r="W78" s="11"/>
      <c r="X78" s="11"/>
      <c r="Y78" s="11"/>
      <c r="Z78" s="11"/>
      <c r="AA78" s="11"/>
      <c r="AB78" s="11"/>
    </row>
    <row r="79" spans="2:86" ht="14.25" customHeight="1">
      <c r="C79" s="1" t="s">
        <v>125</v>
      </c>
      <c r="AR79" s="41"/>
      <c r="AS79" s="41"/>
    </row>
    <row r="80" spans="2:86" ht="21.75" customHeight="1">
      <c r="C80" s="61" t="s">
        <v>122</v>
      </c>
      <c r="D80" s="61"/>
      <c r="E80" s="61"/>
      <c r="F80" s="61"/>
      <c r="G80" s="61"/>
      <c r="H80" s="61"/>
      <c r="I80" s="67"/>
      <c r="J80" s="68" t="s">
        <v>31</v>
      </c>
      <c r="K80" s="68"/>
      <c r="L80" s="68"/>
      <c r="M80" s="68"/>
      <c r="N80" s="68"/>
      <c r="O80" s="68" t="s">
        <v>59</v>
      </c>
      <c r="P80" s="68"/>
      <c r="Q80" s="68"/>
      <c r="R80" s="68"/>
      <c r="S80" s="68"/>
      <c r="T80" s="68" t="s">
        <v>103</v>
      </c>
      <c r="U80" s="68"/>
      <c r="V80" s="68"/>
      <c r="W80" s="68"/>
      <c r="X80" s="68"/>
      <c r="Y80" s="68" t="s">
        <v>105</v>
      </c>
      <c r="Z80" s="68"/>
      <c r="AA80" s="68"/>
      <c r="AB80" s="68"/>
      <c r="AC80" s="68"/>
      <c r="AO80" s="71"/>
      <c r="AP80" s="71"/>
      <c r="AQ80" s="10"/>
      <c r="AR80" s="10"/>
      <c r="AS80" s="10"/>
      <c r="AT80" s="10"/>
      <c r="AU80" s="10"/>
      <c r="AV80" s="10"/>
      <c r="AW80" s="10"/>
      <c r="AX80" s="76"/>
      <c r="AY80" s="78" t="s">
        <v>84</v>
      </c>
      <c r="AZ80" s="79"/>
      <c r="BA80" s="79"/>
      <c r="BB80" s="79"/>
      <c r="BC80" s="79"/>
      <c r="BD80" s="81"/>
      <c r="BE80" s="78" t="s">
        <v>86</v>
      </c>
      <c r="BF80" s="79"/>
      <c r="BG80" s="79"/>
      <c r="BH80" s="79"/>
      <c r="BI80" s="79"/>
      <c r="BJ80" s="81"/>
      <c r="BK80" s="78" t="s">
        <v>88</v>
      </c>
      <c r="BL80" s="79"/>
      <c r="BM80" s="79"/>
      <c r="BN80" s="79"/>
      <c r="BO80" s="79"/>
      <c r="BP80" s="81"/>
      <c r="BQ80" s="78" t="s">
        <v>92</v>
      </c>
      <c r="BR80" s="79"/>
      <c r="BS80" s="79"/>
      <c r="BT80" s="79"/>
      <c r="BU80" s="79"/>
      <c r="BV80" s="81"/>
      <c r="BW80" s="78" t="s">
        <v>91</v>
      </c>
      <c r="BX80" s="79"/>
      <c r="BY80" s="79"/>
      <c r="BZ80" s="79"/>
      <c r="CA80" s="79"/>
      <c r="CB80" s="81"/>
      <c r="CC80" s="78" t="s">
        <v>83</v>
      </c>
      <c r="CD80" s="79"/>
      <c r="CE80" s="79"/>
      <c r="CF80" s="79"/>
      <c r="CG80" s="79"/>
      <c r="CH80" s="81"/>
    </row>
    <row r="81" spans="2:86" ht="21.75" customHeight="1">
      <c r="C81" s="25" t="s">
        <v>121</v>
      </c>
      <c r="D81" s="25"/>
      <c r="E81" s="25"/>
      <c r="F81" s="25"/>
      <c r="G81" s="25"/>
      <c r="H81" s="25"/>
      <c r="I81" s="25"/>
      <c r="J81" s="25">
        <v>11500</v>
      </c>
      <c r="K81" s="25"/>
      <c r="L81" s="25"/>
      <c r="M81" s="25" t="s">
        <v>60</v>
      </c>
      <c r="N81" s="25"/>
      <c r="O81" s="25">
        <v>11500</v>
      </c>
      <c r="P81" s="25"/>
      <c r="Q81" s="25"/>
      <c r="R81" s="25" t="s">
        <v>60</v>
      </c>
      <c r="S81" s="25"/>
      <c r="T81" s="25">
        <v>11500</v>
      </c>
      <c r="U81" s="25"/>
      <c r="V81" s="25"/>
      <c r="W81" s="25" t="s">
        <v>60</v>
      </c>
      <c r="X81" s="25"/>
      <c r="Y81" s="25">
        <v>11500</v>
      </c>
      <c r="Z81" s="25"/>
      <c r="AA81" s="25"/>
      <c r="AB81" s="25" t="s">
        <v>60</v>
      </c>
      <c r="AC81" s="25"/>
      <c r="AO81" s="71"/>
      <c r="AP81" s="71"/>
      <c r="AQ81" s="42"/>
      <c r="AR81" s="42"/>
      <c r="AS81" s="42"/>
      <c r="AT81" s="42"/>
      <c r="AU81" s="42"/>
      <c r="AV81" s="42"/>
      <c r="AW81" s="42"/>
      <c r="AX81" s="77"/>
      <c r="AY81" s="68" t="s">
        <v>93</v>
      </c>
      <c r="AZ81" s="68"/>
      <c r="BA81" s="80"/>
      <c r="BB81" s="80"/>
      <c r="BC81" s="80"/>
      <c r="BD81" s="80"/>
      <c r="BE81" s="68" t="s">
        <v>93</v>
      </c>
      <c r="BF81" s="68"/>
      <c r="BG81" s="80"/>
      <c r="BH81" s="80"/>
      <c r="BI81" s="80"/>
      <c r="BJ81" s="80"/>
      <c r="BK81" s="68" t="s">
        <v>93</v>
      </c>
      <c r="BL81" s="68"/>
      <c r="BM81" s="80"/>
      <c r="BN81" s="80"/>
      <c r="BO81" s="80"/>
      <c r="BP81" s="80"/>
      <c r="BQ81" s="68" t="s">
        <v>93</v>
      </c>
      <c r="BR81" s="68"/>
      <c r="BS81" s="80"/>
      <c r="BT81" s="80"/>
      <c r="BU81" s="80"/>
      <c r="BV81" s="80"/>
      <c r="BW81" s="68" t="s">
        <v>93</v>
      </c>
      <c r="BX81" s="68"/>
      <c r="BY81" s="80"/>
      <c r="BZ81" s="80"/>
      <c r="CA81" s="80"/>
      <c r="CB81" s="80"/>
      <c r="CC81" s="68" t="s">
        <v>93</v>
      </c>
      <c r="CD81" s="68"/>
      <c r="CE81" s="80"/>
      <c r="CF81" s="80"/>
      <c r="CG81" s="80"/>
      <c r="CH81" s="80"/>
    </row>
    <row r="82" spans="2:86" ht="21.75" customHeight="1">
      <c r="C82" s="26" t="s">
        <v>101</v>
      </c>
      <c r="D82" s="26"/>
      <c r="E82" s="26"/>
      <c r="F82" s="26"/>
      <c r="G82" s="26"/>
      <c r="H82" s="26"/>
      <c r="I82" s="26"/>
      <c r="J82" s="36">
        <f>IFERROR(J81/$J$77,"")-1</f>
        <v>0.14999999999999991</v>
      </c>
      <c r="K82" s="36"/>
      <c r="L82" s="36"/>
      <c r="M82" s="26" t="s">
        <v>1</v>
      </c>
      <c r="N82" s="26"/>
      <c r="O82" s="36">
        <f>IFERROR(O81/$J$77,"")-1</f>
        <v>0.14999999999999991</v>
      </c>
      <c r="P82" s="36"/>
      <c r="Q82" s="36"/>
      <c r="R82" s="26" t="s">
        <v>1</v>
      </c>
      <c r="S82" s="26"/>
      <c r="T82" s="36">
        <f>IFERROR(T81/$J$77,"")-1</f>
        <v>0.14999999999999991</v>
      </c>
      <c r="U82" s="36"/>
      <c r="V82" s="36"/>
      <c r="W82" s="26" t="s">
        <v>1</v>
      </c>
      <c r="X82" s="26"/>
      <c r="Y82" s="36">
        <f>IFERROR(Y81/$J$77,"")-1</f>
        <v>0.14999999999999991</v>
      </c>
      <c r="Z82" s="36"/>
      <c r="AA82" s="36"/>
      <c r="AB82" s="26" t="s">
        <v>1</v>
      </c>
      <c r="AC82" s="26"/>
      <c r="AO82" s="71"/>
      <c r="AP82" s="71"/>
      <c r="AQ82" s="25" t="s">
        <v>51</v>
      </c>
      <c r="AR82" s="25"/>
      <c r="AS82" s="25"/>
      <c r="AT82" s="25"/>
      <c r="AU82" s="25"/>
      <c r="AV82" s="25"/>
      <c r="AW82" s="25"/>
      <c r="AX82" s="25"/>
      <c r="AY82" s="25">
        <v>120000</v>
      </c>
      <c r="AZ82" s="25"/>
      <c r="BA82" s="25"/>
      <c r="BB82" s="25"/>
      <c r="BC82" s="25" t="s">
        <v>110</v>
      </c>
      <c r="BD82" s="25"/>
      <c r="BE82" s="25">
        <v>120000</v>
      </c>
      <c r="BF82" s="25"/>
      <c r="BG82" s="25"/>
      <c r="BH82" s="25"/>
      <c r="BI82" s="25" t="s">
        <v>110</v>
      </c>
      <c r="BJ82" s="25"/>
      <c r="BK82" s="25"/>
      <c r="BL82" s="25"/>
      <c r="BM82" s="25"/>
      <c r="BN82" s="25"/>
      <c r="BO82" s="25" t="s">
        <v>110</v>
      </c>
      <c r="BP82" s="25"/>
      <c r="BQ82" s="25"/>
      <c r="BR82" s="25"/>
      <c r="BS82" s="25"/>
      <c r="BT82" s="25"/>
      <c r="BU82" s="25" t="s">
        <v>110</v>
      </c>
      <c r="BV82" s="25"/>
      <c r="BW82" s="25"/>
      <c r="BX82" s="25"/>
      <c r="BY82" s="25"/>
      <c r="BZ82" s="25"/>
      <c r="CA82" s="25" t="s">
        <v>110</v>
      </c>
      <c r="CB82" s="25"/>
      <c r="CC82" s="25"/>
      <c r="CD82" s="25"/>
      <c r="CE82" s="25"/>
      <c r="CF82" s="25"/>
      <c r="CG82" s="25" t="s">
        <v>110</v>
      </c>
      <c r="CH82" s="25"/>
    </row>
    <row r="83" spans="2:86" ht="21.75" customHeight="1">
      <c r="B83" s="10"/>
      <c r="C83" s="61" t="s">
        <v>102</v>
      </c>
      <c r="D83" s="61"/>
      <c r="E83" s="61"/>
      <c r="F83" s="61"/>
      <c r="G83" s="61"/>
      <c r="H83" s="61"/>
      <c r="I83" s="67"/>
      <c r="J83" s="68" t="s">
        <v>31</v>
      </c>
      <c r="K83" s="68"/>
      <c r="L83" s="68"/>
      <c r="M83" s="68"/>
      <c r="N83" s="68"/>
      <c r="O83" s="68" t="s">
        <v>59</v>
      </c>
      <c r="P83" s="68"/>
      <c r="Q83" s="68"/>
      <c r="R83" s="68"/>
      <c r="S83" s="68"/>
      <c r="T83" s="68" t="s">
        <v>103</v>
      </c>
      <c r="U83" s="68"/>
      <c r="V83" s="68"/>
      <c r="W83" s="68"/>
      <c r="X83" s="68"/>
      <c r="Y83" s="68" t="s">
        <v>105</v>
      </c>
      <c r="Z83" s="68"/>
      <c r="AA83" s="68"/>
      <c r="AB83" s="68"/>
      <c r="AC83" s="68"/>
      <c r="AL83" s="1" t="s">
        <v>127</v>
      </c>
      <c r="AQ83" s="74" t="s">
        <v>65</v>
      </c>
      <c r="AR83" s="74"/>
      <c r="AS83" s="74"/>
      <c r="AT83" s="74"/>
      <c r="AU83" s="74"/>
      <c r="AV83" s="74"/>
      <c r="AW83" s="74"/>
      <c r="AX83" s="74"/>
      <c r="AY83" s="36" t="str">
        <f>IF(AY82&gt;=$J$78,"○","×")</f>
        <v>○</v>
      </c>
      <c r="AZ83" s="36"/>
      <c r="BA83" s="36"/>
      <c r="BB83" s="36"/>
      <c r="BC83" s="26" t="s">
        <v>1</v>
      </c>
      <c r="BD83" s="26"/>
      <c r="BE83" s="36" t="str">
        <f>IF(BE82&gt;=$J$78,"○","×")</f>
        <v>○</v>
      </c>
      <c r="BF83" s="36"/>
      <c r="BG83" s="36"/>
      <c r="BH83" s="36"/>
      <c r="BI83" s="26" t="s">
        <v>1</v>
      </c>
      <c r="BJ83" s="26"/>
      <c r="BK83" s="36" t="str">
        <f>IF(BK82&gt;=$J$78,"○","×")</f>
        <v>×</v>
      </c>
      <c r="BL83" s="36"/>
      <c r="BM83" s="36"/>
      <c r="BN83" s="36"/>
      <c r="BO83" s="26" t="s">
        <v>1</v>
      </c>
      <c r="BP83" s="26"/>
      <c r="BQ83" s="36" t="str">
        <f>IF(BQ82&gt;=$J$78,"○","×")</f>
        <v>×</v>
      </c>
      <c r="BR83" s="36"/>
      <c r="BS83" s="36"/>
      <c r="BT83" s="36"/>
      <c r="BU83" s="26" t="s">
        <v>1</v>
      </c>
      <c r="BV83" s="26"/>
      <c r="BW83" s="36" t="str">
        <f>IF(BW82&gt;=$J$78,"○","×")</f>
        <v>×</v>
      </c>
      <c r="BX83" s="36"/>
      <c r="BY83" s="36"/>
      <c r="BZ83" s="36"/>
      <c r="CA83" s="26" t="s">
        <v>1</v>
      </c>
      <c r="CB83" s="26"/>
      <c r="CC83" s="36" t="str">
        <f>IF(CC82&gt;=$J$78,"○","×")</f>
        <v>×</v>
      </c>
      <c r="CD83" s="36"/>
      <c r="CE83" s="36"/>
      <c r="CF83" s="36"/>
      <c r="CG83" s="26" t="s">
        <v>1</v>
      </c>
      <c r="CH83" s="26"/>
    </row>
    <row r="84" spans="2:86" ht="21.75" customHeight="1">
      <c r="B84" s="10"/>
      <c r="C84" s="25" t="s">
        <v>61</v>
      </c>
      <c r="D84" s="25"/>
      <c r="E84" s="25"/>
      <c r="F84" s="25"/>
      <c r="G84" s="25"/>
      <c r="H84" s="25"/>
      <c r="I84" s="25"/>
      <c r="J84" s="25">
        <v>11500</v>
      </c>
      <c r="K84" s="25"/>
      <c r="L84" s="25"/>
      <c r="M84" s="25" t="s">
        <v>60</v>
      </c>
      <c r="N84" s="25"/>
      <c r="O84" s="25">
        <v>11500</v>
      </c>
      <c r="P84" s="25"/>
      <c r="Q84" s="25"/>
      <c r="R84" s="25" t="s">
        <v>60</v>
      </c>
      <c r="S84" s="25"/>
      <c r="T84" s="25">
        <v>11500</v>
      </c>
      <c r="U84" s="25"/>
      <c r="V84" s="25"/>
      <c r="W84" s="25" t="s">
        <v>60</v>
      </c>
      <c r="X84" s="25"/>
      <c r="Y84" s="25">
        <v>11500</v>
      </c>
      <c r="Z84" s="25"/>
      <c r="AA84" s="25"/>
      <c r="AB84" s="25" t="s">
        <v>60</v>
      </c>
      <c r="AC84" s="25"/>
      <c r="AQ84" s="25" t="s">
        <v>44</v>
      </c>
      <c r="AR84" s="25"/>
      <c r="AS84" s="25"/>
      <c r="AT84" s="25"/>
      <c r="AU84" s="25"/>
      <c r="AV84" s="25"/>
      <c r="AW84" s="25"/>
      <c r="AX84" s="25"/>
      <c r="AY84" s="25">
        <v>10</v>
      </c>
      <c r="AZ84" s="25"/>
      <c r="BA84" s="25"/>
      <c r="BB84" s="25"/>
      <c r="BC84" s="25" t="s">
        <v>1</v>
      </c>
      <c r="BD84" s="25"/>
      <c r="BE84" s="25">
        <v>10</v>
      </c>
      <c r="BF84" s="25"/>
      <c r="BG84" s="25"/>
      <c r="BH84" s="25"/>
      <c r="BI84" s="25" t="s">
        <v>1</v>
      </c>
      <c r="BJ84" s="25"/>
      <c r="BK84" s="25"/>
      <c r="BL84" s="25"/>
      <c r="BM84" s="25"/>
      <c r="BN84" s="25"/>
      <c r="BO84" s="25" t="s">
        <v>1</v>
      </c>
      <c r="BP84" s="25"/>
      <c r="BQ84" s="25"/>
      <c r="BR84" s="25"/>
      <c r="BS84" s="25"/>
      <c r="BT84" s="25"/>
      <c r="BU84" s="25" t="s">
        <v>1</v>
      </c>
      <c r="BV84" s="25"/>
      <c r="BW84" s="25"/>
      <c r="BX84" s="25"/>
      <c r="BY84" s="25"/>
      <c r="BZ84" s="25"/>
      <c r="CA84" s="25" t="s">
        <v>1</v>
      </c>
      <c r="CB84" s="25"/>
      <c r="CC84" s="25"/>
      <c r="CD84" s="25"/>
      <c r="CE84" s="25"/>
      <c r="CF84" s="25"/>
      <c r="CG84" s="25" t="s">
        <v>1</v>
      </c>
      <c r="CH84" s="25"/>
    </row>
    <row r="85" spans="2:86" ht="21.75" customHeight="1">
      <c r="B85" s="10"/>
      <c r="C85" s="26" t="s">
        <v>101</v>
      </c>
      <c r="D85" s="26"/>
      <c r="E85" s="26"/>
      <c r="F85" s="26"/>
      <c r="G85" s="26"/>
      <c r="H85" s="26"/>
      <c r="I85" s="26"/>
      <c r="J85" s="36">
        <f>IFERROR(J84/$J$77,"")-1</f>
        <v>0.14999999999999991</v>
      </c>
      <c r="K85" s="36"/>
      <c r="L85" s="36"/>
      <c r="M85" s="26" t="s">
        <v>1</v>
      </c>
      <c r="N85" s="26"/>
      <c r="O85" s="36">
        <f>IFERROR(O84/$J$77,"")-1</f>
        <v>0.14999999999999991</v>
      </c>
      <c r="P85" s="36"/>
      <c r="Q85" s="36"/>
      <c r="R85" s="26" t="s">
        <v>1</v>
      </c>
      <c r="S85" s="26"/>
      <c r="T85" s="36">
        <f>IFERROR(T84/$J$77,"")-1</f>
        <v>0.14999999999999991</v>
      </c>
      <c r="U85" s="36"/>
      <c r="V85" s="36"/>
      <c r="W85" s="26" t="s">
        <v>1</v>
      </c>
      <c r="X85" s="26"/>
      <c r="Y85" s="36">
        <f>IFERROR(Y84/$J$77,"")-1</f>
        <v>0.14999999999999991</v>
      </c>
      <c r="Z85" s="36"/>
      <c r="AA85" s="36"/>
      <c r="AB85" s="26" t="s">
        <v>1</v>
      </c>
      <c r="AC85" s="26"/>
      <c r="AL85" s="1" t="s">
        <v>128</v>
      </c>
      <c r="AO85" s="72"/>
      <c r="AQ85" s="75" t="s">
        <v>112</v>
      </c>
      <c r="AR85" s="75"/>
      <c r="AS85" s="75"/>
      <c r="AT85" s="75"/>
      <c r="AU85" s="75"/>
      <c r="AV85" s="75"/>
      <c r="AW85" s="75"/>
      <c r="AX85" s="75"/>
      <c r="AY85" s="36" t="str">
        <f>IF(AY84&gt;=$AD$77,"○","×")</f>
        <v>○</v>
      </c>
      <c r="AZ85" s="36"/>
      <c r="BA85" s="36"/>
      <c r="BB85" s="36"/>
      <c r="BC85" s="26" t="s">
        <v>1</v>
      </c>
      <c r="BD85" s="26"/>
      <c r="BE85" s="36" t="str">
        <f>IF(BE84&gt;=$AD$77,"○","×")</f>
        <v>○</v>
      </c>
      <c r="BF85" s="36"/>
      <c r="BG85" s="36"/>
      <c r="BH85" s="36"/>
      <c r="BI85" s="26" t="s">
        <v>1</v>
      </c>
      <c r="BJ85" s="26"/>
      <c r="BK85" s="36" t="str">
        <f>IF(BK84&gt;=$AD$77,"○","×")</f>
        <v>×</v>
      </c>
      <c r="BL85" s="36"/>
      <c r="BM85" s="36"/>
      <c r="BN85" s="36"/>
      <c r="BO85" s="26" t="s">
        <v>1</v>
      </c>
      <c r="BP85" s="26"/>
      <c r="BQ85" s="36" t="str">
        <f>IF(BQ84&gt;=$AD$77,"○","×")</f>
        <v>×</v>
      </c>
      <c r="BR85" s="36"/>
      <c r="BS85" s="36"/>
      <c r="BT85" s="36"/>
      <c r="BU85" s="26" t="s">
        <v>1</v>
      </c>
      <c r="BV85" s="26"/>
      <c r="BW85" s="36" t="str">
        <f>IF(BW84&gt;=$AD$77,"○","×")</f>
        <v>×</v>
      </c>
      <c r="BX85" s="36"/>
      <c r="BY85" s="36"/>
      <c r="BZ85" s="36"/>
      <c r="CA85" s="26" t="s">
        <v>1</v>
      </c>
      <c r="CB85" s="26"/>
      <c r="CC85" s="36" t="str">
        <f>IF(CC84&gt;=$AD$77,"○","×")</f>
        <v>×</v>
      </c>
      <c r="CD85" s="36"/>
      <c r="CE85" s="36"/>
      <c r="CF85" s="36"/>
      <c r="CG85" s="26" t="s">
        <v>1</v>
      </c>
      <c r="CH85" s="26"/>
    </row>
    <row r="86" spans="2:86" s="0" customFormat="1" ht="21.75" customHeight="1">
      <c r="C86" s="61" t="s">
        <v>106</v>
      </c>
      <c r="D86" s="61"/>
      <c r="E86" s="61"/>
      <c r="F86" s="61"/>
      <c r="G86" s="61"/>
      <c r="H86" s="61"/>
      <c r="I86" s="67"/>
      <c r="J86" s="68" t="s">
        <v>31</v>
      </c>
      <c r="K86" s="68"/>
      <c r="L86" s="68"/>
      <c r="M86" s="68"/>
      <c r="N86" s="68"/>
      <c r="O86" s="68" t="s">
        <v>59</v>
      </c>
      <c r="P86" s="68"/>
      <c r="Q86" s="68"/>
      <c r="R86" s="68"/>
      <c r="S86" s="68"/>
      <c r="T86" s="68" t="s">
        <v>103</v>
      </c>
      <c r="U86" s="68"/>
      <c r="V86" s="68"/>
      <c r="W86" s="68"/>
      <c r="X86" s="68"/>
      <c r="Y86" s="68" t="s">
        <v>105</v>
      </c>
      <c r="Z86" s="68"/>
      <c r="AA86" s="68"/>
      <c r="AB86" s="68"/>
      <c r="AC86" s="68"/>
    </row>
    <row r="87" spans="2:86" s="0" customFormat="1" ht="21.75" customHeight="1">
      <c r="B87" s="10"/>
      <c r="C87" s="25" t="s">
        <v>61</v>
      </c>
      <c r="D87" s="25"/>
      <c r="E87" s="25"/>
      <c r="F87" s="25"/>
      <c r="G87" s="25"/>
      <c r="H87" s="25"/>
      <c r="I87" s="25"/>
      <c r="J87" s="25"/>
      <c r="K87" s="25"/>
      <c r="L87" s="25"/>
      <c r="M87" s="25" t="s">
        <v>60</v>
      </c>
      <c r="N87" s="25"/>
      <c r="O87" s="25"/>
      <c r="P87" s="25"/>
      <c r="Q87" s="25"/>
      <c r="R87" s="25" t="s">
        <v>60</v>
      </c>
      <c r="S87" s="25"/>
      <c r="T87" s="25"/>
      <c r="U87" s="25"/>
      <c r="V87" s="25"/>
      <c r="W87" s="25" t="s">
        <v>60</v>
      </c>
      <c r="X87" s="25"/>
      <c r="Y87" s="25"/>
      <c r="Z87" s="25"/>
      <c r="AA87" s="25"/>
      <c r="AB87" s="25" t="s">
        <v>60</v>
      </c>
      <c r="AC87" s="25"/>
    </row>
    <row r="88" spans="2:86" s="0" customFormat="1" ht="21.75" customHeight="1">
      <c r="C88" s="26" t="s">
        <v>101</v>
      </c>
      <c r="D88" s="26"/>
      <c r="E88" s="26"/>
      <c r="F88" s="26"/>
      <c r="G88" s="26"/>
      <c r="H88" s="26"/>
      <c r="I88" s="26"/>
      <c r="J88" s="36">
        <f>IFERROR(J87/$J$77,"")-1</f>
        <v>-1</v>
      </c>
      <c r="K88" s="36"/>
      <c r="L88" s="36"/>
      <c r="M88" s="26" t="s">
        <v>1</v>
      </c>
      <c r="N88" s="26"/>
      <c r="O88" s="36">
        <f>IFERROR(O87/$J$77,"")-1</f>
        <v>-1</v>
      </c>
      <c r="P88" s="36"/>
      <c r="Q88" s="36"/>
      <c r="R88" s="26" t="s">
        <v>1</v>
      </c>
      <c r="S88" s="26"/>
      <c r="T88" s="36">
        <f>IFERROR(T87/$J$77,"")-1</f>
        <v>-1</v>
      </c>
      <c r="U88" s="36"/>
      <c r="V88" s="36"/>
      <c r="W88" s="26" t="s">
        <v>1</v>
      </c>
      <c r="X88" s="26"/>
      <c r="Y88" s="36">
        <f>IFERROR(Y87/$J$77,"")-1</f>
        <v>-1</v>
      </c>
      <c r="Z88" s="36"/>
      <c r="AA88" s="36"/>
      <c r="AB88" s="26" t="s">
        <v>1</v>
      </c>
      <c r="AC88" s="26"/>
      <c r="AR88" s="73"/>
    </row>
    <row r="89" spans="2:86" s="0" customFormat="1" ht="21.75" customHeight="1">
      <c r="C89" s="61" t="s">
        <v>107</v>
      </c>
      <c r="D89" s="61"/>
      <c r="E89" s="61"/>
      <c r="F89" s="61"/>
      <c r="G89" s="61"/>
      <c r="H89" s="61"/>
      <c r="I89" s="67"/>
      <c r="J89" s="68" t="s">
        <v>31</v>
      </c>
      <c r="K89" s="68"/>
      <c r="L89" s="68"/>
      <c r="M89" s="68"/>
      <c r="N89" s="68"/>
      <c r="O89" s="68" t="s">
        <v>59</v>
      </c>
      <c r="P89" s="68"/>
      <c r="Q89" s="68"/>
      <c r="R89" s="68"/>
      <c r="S89" s="68"/>
      <c r="T89" s="68" t="s">
        <v>103</v>
      </c>
      <c r="U89" s="68"/>
      <c r="V89" s="68"/>
      <c r="W89" s="68"/>
      <c r="X89" s="68"/>
      <c r="Y89" s="68" t="s">
        <v>105</v>
      </c>
      <c r="Z89" s="68"/>
      <c r="AA89" s="68"/>
      <c r="AB89" s="68"/>
      <c r="AC89" s="68"/>
    </row>
    <row r="90" spans="2:86" ht="21.75" customHeight="1">
      <c r="B90" s="10"/>
      <c r="C90" s="25" t="s">
        <v>61</v>
      </c>
      <c r="D90" s="25"/>
      <c r="E90" s="25"/>
      <c r="F90" s="25"/>
      <c r="G90" s="25"/>
      <c r="H90" s="25"/>
      <c r="I90" s="25"/>
      <c r="J90" s="25"/>
      <c r="K90" s="25"/>
      <c r="L90" s="25"/>
      <c r="M90" s="25" t="s">
        <v>60</v>
      </c>
      <c r="N90" s="25"/>
      <c r="O90" s="25"/>
      <c r="P90" s="25"/>
      <c r="Q90" s="25"/>
      <c r="R90" s="25" t="s">
        <v>60</v>
      </c>
      <c r="S90" s="25"/>
      <c r="T90" s="25"/>
      <c r="U90" s="25"/>
      <c r="V90" s="25"/>
      <c r="W90" s="25" t="s">
        <v>60</v>
      </c>
      <c r="X90" s="25"/>
      <c r="Y90" s="25"/>
      <c r="Z90" s="25"/>
      <c r="AA90" s="25"/>
      <c r="AB90" s="25" t="s">
        <v>60</v>
      </c>
      <c r="AC90" s="25"/>
    </row>
    <row r="91" spans="2:86" ht="21.75" customHeight="1">
      <c r="B91" s="11"/>
      <c r="C91" s="26" t="s">
        <v>101</v>
      </c>
      <c r="D91" s="26"/>
      <c r="E91" s="26"/>
      <c r="F91" s="26"/>
      <c r="G91" s="26"/>
      <c r="H91" s="26"/>
      <c r="I91" s="26"/>
      <c r="J91" s="36">
        <f>IFERROR(J90/$J$77,"")-1</f>
        <v>-1</v>
      </c>
      <c r="K91" s="36"/>
      <c r="L91" s="36"/>
      <c r="M91" s="26" t="s">
        <v>1</v>
      </c>
      <c r="N91" s="26"/>
      <c r="O91" s="36">
        <f>IFERROR(O90/$J$77,"")-1</f>
        <v>-1</v>
      </c>
      <c r="P91" s="36"/>
      <c r="Q91" s="36"/>
      <c r="R91" s="26" t="s">
        <v>1</v>
      </c>
      <c r="S91" s="26"/>
      <c r="T91" s="36">
        <f>IFERROR(T90/$J$77,"")-1</f>
        <v>-1</v>
      </c>
      <c r="U91" s="36"/>
      <c r="V91" s="36"/>
      <c r="W91" s="26" t="s">
        <v>1</v>
      </c>
      <c r="X91" s="26"/>
      <c r="Y91" s="36">
        <f>IFERROR(Y90/$J$77,"")-1</f>
        <v>-1</v>
      </c>
      <c r="Z91" s="36"/>
      <c r="AA91" s="36"/>
      <c r="AB91" s="26" t="s">
        <v>1</v>
      </c>
      <c r="AC91" s="26"/>
      <c r="AR91" s="72"/>
    </row>
    <row r="92" spans="2:86" ht="21.75" customHeight="1">
      <c r="B92" s="11"/>
      <c r="C92" s="61" t="s">
        <v>32</v>
      </c>
      <c r="D92" s="61"/>
      <c r="E92" s="61"/>
      <c r="F92" s="61"/>
      <c r="G92" s="61"/>
      <c r="H92" s="61"/>
      <c r="I92" s="67"/>
      <c r="J92" s="68" t="s">
        <v>31</v>
      </c>
      <c r="K92" s="68"/>
      <c r="L92" s="68"/>
      <c r="M92" s="68"/>
      <c r="N92" s="68"/>
      <c r="O92" s="68" t="s">
        <v>59</v>
      </c>
      <c r="P92" s="68"/>
      <c r="Q92" s="68"/>
      <c r="R92" s="68"/>
      <c r="S92" s="68"/>
      <c r="T92" s="68" t="s">
        <v>103</v>
      </c>
      <c r="U92" s="68"/>
      <c r="V92" s="68"/>
      <c r="W92" s="68"/>
      <c r="X92" s="68"/>
      <c r="Y92" s="68" t="s">
        <v>105</v>
      </c>
      <c r="Z92" s="68"/>
      <c r="AA92" s="68"/>
      <c r="AB92" s="68"/>
      <c r="AC92" s="68"/>
    </row>
    <row r="93" spans="2:86" ht="21.75" customHeight="1">
      <c r="B93" s="10"/>
      <c r="C93" s="25" t="s">
        <v>61</v>
      </c>
      <c r="D93" s="25"/>
      <c r="E93" s="25"/>
      <c r="F93" s="25"/>
      <c r="G93" s="25"/>
      <c r="H93" s="25"/>
      <c r="I93" s="25"/>
      <c r="J93" s="25"/>
      <c r="K93" s="25"/>
      <c r="L93" s="25"/>
      <c r="M93" s="25" t="s">
        <v>60</v>
      </c>
      <c r="N93" s="25"/>
      <c r="O93" s="25"/>
      <c r="P93" s="25"/>
      <c r="Q93" s="25"/>
      <c r="R93" s="25" t="s">
        <v>60</v>
      </c>
      <c r="S93" s="25"/>
      <c r="T93" s="25"/>
      <c r="U93" s="25"/>
      <c r="V93" s="25"/>
      <c r="W93" s="25" t="s">
        <v>60</v>
      </c>
      <c r="X93" s="25"/>
      <c r="Y93" s="25"/>
      <c r="Z93" s="25"/>
      <c r="AA93" s="25"/>
      <c r="AB93" s="25" t="s">
        <v>60</v>
      </c>
      <c r="AC93" s="25"/>
    </row>
    <row r="94" spans="2:86" ht="21.75" customHeight="1">
      <c r="B94" s="11"/>
      <c r="C94" s="26" t="s">
        <v>101</v>
      </c>
      <c r="D94" s="26"/>
      <c r="E94" s="26"/>
      <c r="F94" s="26"/>
      <c r="G94" s="26"/>
      <c r="H94" s="26"/>
      <c r="I94" s="26"/>
      <c r="J94" s="36">
        <f>IFERROR(J93/$J$77,"")-1</f>
        <v>-1</v>
      </c>
      <c r="K94" s="36"/>
      <c r="L94" s="36"/>
      <c r="M94" s="26" t="s">
        <v>1</v>
      </c>
      <c r="N94" s="26"/>
      <c r="O94" s="36">
        <f>IFERROR(O93/$J$77,"")-1</f>
        <v>-1</v>
      </c>
      <c r="P94" s="36"/>
      <c r="Q94" s="36"/>
      <c r="R94" s="26" t="s">
        <v>1</v>
      </c>
      <c r="S94" s="26"/>
      <c r="T94" s="36">
        <f>IFERROR(T93/$J$77,"")-1</f>
        <v>-1</v>
      </c>
      <c r="U94" s="36"/>
      <c r="V94" s="36"/>
      <c r="W94" s="26" t="s">
        <v>1</v>
      </c>
      <c r="X94" s="26"/>
      <c r="Y94" s="36">
        <f>IFERROR(Y93/$J$77,"")-1</f>
        <v>-1</v>
      </c>
      <c r="Z94" s="36"/>
      <c r="AA94" s="36"/>
      <c r="AB94" s="26" t="s">
        <v>1</v>
      </c>
      <c r="AC94" s="26"/>
      <c r="AR94" s="72"/>
    </row>
    <row r="95" spans="2:86" ht="21.75" customHeight="1">
      <c r="B95" s="11"/>
      <c r="C95" s="61" t="s">
        <v>109</v>
      </c>
      <c r="D95" s="61"/>
      <c r="E95" s="61"/>
      <c r="F95" s="61"/>
      <c r="G95" s="61"/>
      <c r="H95" s="61"/>
      <c r="I95" s="67"/>
      <c r="J95" s="68" t="s">
        <v>31</v>
      </c>
      <c r="K95" s="68"/>
      <c r="L95" s="68"/>
      <c r="M95" s="68"/>
      <c r="N95" s="68"/>
      <c r="O95" s="68" t="s">
        <v>59</v>
      </c>
      <c r="P95" s="68"/>
      <c r="Q95" s="68"/>
      <c r="R95" s="68"/>
      <c r="S95" s="68"/>
      <c r="T95" s="68" t="s">
        <v>103</v>
      </c>
      <c r="U95" s="68"/>
      <c r="V95" s="68"/>
      <c r="W95" s="68"/>
      <c r="X95" s="68"/>
      <c r="Y95" s="68" t="s">
        <v>105</v>
      </c>
      <c r="Z95" s="68"/>
      <c r="AA95" s="68"/>
      <c r="AB95" s="68"/>
      <c r="AC95" s="68"/>
    </row>
    <row r="96" spans="2:86" ht="21.75" customHeight="1">
      <c r="B96" s="10"/>
      <c r="C96" s="25" t="s">
        <v>61</v>
      </c>
      <c r="D96" s="25"/>
      <c r="E96" s="25"/>
      <c r="F96" s="25"/>
      <c r="G96" s="25"/>
      <c r="H96" s="25"/>
      <c r="I96" s="25"/>
      <c r="J96" s="25"/>
      <c r="K96" s="25"/>
      <c r="L96" s="25"/>
      <c r="M96" s="25" t="s">
        <v>60</v>
      </c>
      <c r="N96" s="25"/>
      <c r="O96" s="25"/>
      <c r="P96" s="25"/>
      <c r="Q96" s="25"/>
      <c r="R96" s="25" t="s">
        <v>60</v>
      </c>
      <c r="S96" s="25"/>
      <c r="T96" s="25"/>
      <c r="U96" s="25"/>
      <c r="V96" s="25"/>
      <c r="W96" s="25" t="s">
        <v>60</v>
      </c>
      <c r="X96" s="25"/>
      <c r="Y96" s="25"/>
      <c r="Z96" s="25"/>
      <c r="AA96" s="25"/>
      <c r="AB96" s="25" t="s">
        <v>60</v>
      </c>
      <c r="AC96" s="25"/>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row>
    <row r="97" spans="2:81" ht="21.75" customHeight="1">
      <c r="B97" s="11"/>
      <c r="C97" s="26" t="s">
        <v>101</v>
      </c>
      <c r="D97" s="26"/>
      <c r="E97" s="26"/>
      <c r="F97" s="26"/>
      <c r="G97" s="26"/>
      <c r="H97" s="26"/>
      <c r="I97" s="26"/>
      <c r="J97" s="36">
        <f>IFERROR(J96/$J$77,"")-1</f>
        <v>-1</v>
      </c>
      <c r="K97" s="36"/>
      <c r="L97" s="36"/>
      <c r="M97" s="26" t="s">
        <v>1</v>
      </c>
      <c r="N97" s="26"/>
      <c r="O97" s="36">
        <f>IFERROR(O96/$J$77,"")-1</f>
        <v>-1</v>
      </c>
      <c r="P97" s="36"/>
      <c r="Q97" s="36"/>
      <c r="R97" s="26" t="s">
        <v>1</v>
      </c>
      <c r="S97" s="26"/>
      <c r="T97" s="36">
        <f>IFERROR(T96/$J$77,"")-1</f>
        <v>-1</v>
      </c>
      <c r="U97" s="36"/>
      <c r="V97" s="36"/>
      <c r="W97" s="26" t="s">
        <v>1</v>
      </c>
      <c r="X97" s="26"/>
      <c r="Y97" s="36">
        <f>IFERROR(Y96/$J$77,"")-1</f>
        <v>-1</v>
      </c>
      <c r="Z97" s="36"/>
      <c r="AA97" s="36"/>
      <c r="AB97" s="26" t="s">
        <v>1</v>
      </c>
      <c r="AC97" s="26"/>
      <c r="AR97" s="72"/>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row>
    <row r="98" spans="2:81" ht="21.75" customHeight="1"/>
    <row r="99" spans="2:81" ht="14.25" customHeight="1">
      <c r="C99" s="1" t="s">
        <v>129</v>
      </c>
    </row>
    <row r="100" spans="2:81" ht="14.25" customHeight="1">
      <c r="C100" s="1" t="s">
        <v>108</v>
      </c>
    </row>
    <row r="101" spans="2:81" ht="14.25" customHeight="1">
      <c r="C101" s="1" t="s">
        <v>116</v>
      </c>
    </row>
    <row r="102" spans="2:81" ht="14.25" customHeight="1">
      <c r="C102" s="1" t="s">
        <v>117</v>
      </c>
    </row>
    <row r="103" spans="2:81" ht="14.25" customHeight="1">
      <c r="C103" s="1" t="s">
        <v>118</v>
      </c>
    </row>
    <row r="105" spans="2:81" ht="14.25" customHeight="1">
      <c r="C105" s="62" t="s">
        <v>98</v>
      </c>
    </row>
    <row r="106" spans="2:81" ht="14.25" customHeight="1">
      <c r="C106" s="1" t="s">
        <v>100</v>
      </c>
    </row>
    <row r="107" spans="2:81" ht="14.25" customHeight="1">
      <c r="C107" s="1" t="s">
        <v>80</v>
      </c>
      <c r="D107" s="1" t="s">
        <v>16</v>
      </c>
    </row>
    <row r="108" spans="2:81" ht="14.25" customHeight="1">
      <c r="C108" s="1" t="s">
        <v>11</v>
      </c>
      <c r="D108" s="1" t="s">
        <v>119</v>
      </c>
    </row>
    <row r="109" spans="2:81" ht="14.25" customHeight="1">
      <c r="C109" s="1" t="s">
        <v>99</v>
      </c>
      <c r="D109" s="1" t="s">
        <v>69</v>
      </c>
    </row>
  </sheetData>
  <mergeCells count="474">
    <mergeCell ref="B2:AK2"/>
    <mergeCell ref="AY2:BB2"/>
    <mergeCell ref="BD2:BE2"/>
    <mergeCell ref="BG2:BH2"/>
    <mergeCell ref="B4:AK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BU14:CH14"/>
    <mergeCell ref="C15:P15"/>
    <mergeCell ref="Q15:AD15"/>
    <mergeCell ref="AE15:AR15"/>
    <mergeCell ref="AS15:BF15"/>
    <mergeCell ref="BG15:BT15"/>
    <mergeCell ref="BU15:CH15"/>
    <mergeCell ref="C16:H16"/>
    <mergeCell ref="I16:P16"/>
    <mergeCell ref="Q16:V16"/>
    <mergeCell ref="W16:AD16"/>
    <mergeCell ref="AE16:AJ16"/>
    <mergeCell ref="AK16:AR16"/>
    <mergeCell ref="AS16:AX16"/>
    <mergeCell ref="AY16:BF16"/>
    <mergeCell ref="BG16:BL16"/>
    <mergeCell ref="BM16:BT16"/>
    <mergeCell ref="BU16:BZ16"/>
    <mergeCell ref="CA16:CH16"/>
    <mergeCell ref="C17:P17"/>
    <mergeCell ref="Q17:AD17"/>
    <mergeCell ref="AE17:AR17"/>
    <mergeCell ref="AS17:BF17"/>
    <mergeCell ref="BG17:BT17"/>
    <mergeCell ref="BU17:CH17"/>
    <mergeCell ref="C22:P22"/>
    <mergeCell ref="Q22:AD22"/>
    <mergeCell ref="AE22:AR22"/>
    <mergeCell ref="AS22:BF22"/>
    <mergeCell ref="BG22:BT22"/>
    <mergeCell ref="BU22:CH22"/>
    <mergeCell ref="C27:H27"/>
    <mergeCell ref="I27:P27"/>
    <mergeCell ref="Q27:V27"/>
    <mergeCell ref="W27:AD27"/>
    <mergeCell ref="AE27:AJ27"/>
    <mergeCell ref="AK27:AR27"/>
    <mergeCell ref="AS27:AX27"/>
    <mergeCell ref="AY27:BF27"/>
    <mergeCell ref="BG27:BL27"/>
    <mergeCell ref="BM27:BT27"/>
    <mergeCell ref="BU27:BZ27"/>
    <mergeCell ref="CA27:CH27"/>
    <mergeCell ref="C28:P28"/>
    <mergeCell ref="Q28:AD28"/>
    <mergeCell ref="AE28:AR28"/>
    <mergeCell ref="AS28:BF28"/>
    <mergeCell ref="BG28:BT28"/>
    <mergeCell ref="BU28:CH28"/>
    <mergeCell ref="C33:P33"/>
    <mergeCell ref="Q33:AD33"/>
    <mergeCell ref="AE33:AR33"/>
    <mergeCell ref="AS33:BF33"/>
    <mergeCell ref="BG33:BT33"/>
    <mergeCell ref="BU33:CH33"/>
    <mergeCell ref="C38:H38"/>
    <mergeCell ref="I38:P38"/>
    <mergeCell ref="Q38:V38"/>
    <mergeCell ref="W38:AD38"/>
    <mergeCell ref="AE38:AJ38"/>
    <mergeCell ref="AK38:AR38"/>
    <mergeCell ref="AS38:AX38"/>
    <mergeCell ref="AY38:BF38"/>
    <mergeCell ref="BG38:BL38"/>
    <mergeCell ref="BM38:BT38"/>
    <mergeCell ref="BU38:BZ38"/>
    <mergeCell ref="CA38:CH38"/>
    <mergeCell ref="C39:P39"/>
    <mergeCell ref="Q39:AD39"/>
    <mergeCell ref="AE39:AR39"/>
    <mergeCell ref="AS39:BF39"/>
    <mergeCell ref="BG39:BT39"/>
    <mergeCell ref="BU39:CH39"/>
    <mergeCell ref="C44:P44"/>
    <mergeCell ref="Q44:AD44"/>
    <mergeCell ref="AE44:AR44"/>
    <mergeCell ref="AS44:BF44"/>
    <mergeCell ref="BG44:BT44"/>
    <mergeCell ref="BU44:CH44"/>
    <mergeCell ref="C49:H49"/>
    <mergeCell ref="I49:P49"/>
    <mergeCell ref="Q49:V49"/>
    <mergeCell ref="W49:AD49"/>
    <mergeCell ref="AE49:AJ49"/>
    <mergeCell ref="AK49:AR49"/>
    <mergeCell ref="AS49:AX49"/>
    <mergeCell ref="AY49:BF49"/>
    <mergeCell ref="BG49:BL49"/>
    <mergeCell ref="BM49:BT49"/>
    <mergeCell ref="BU49:BZ49"/>
    <mergeCell ref="CA49:CH49"/>
    <mergeCell ref="C50:P50"/>
    <mergeCell ref="Q50:AD50"/>
    <mergeCell ref="AE50:AR50"/>
    <mergeCell ref="AS50:BF50"/>
    <mergeCell ref="BG50:BT50"/>
    <mergeCell ref="BU50:CH50"/>
    <mergeCell ref="C55:P55"/>
    <mergeCell ref="Q55:AD55"/>
    <mergeCell ref="AE55:AR55"/>
    <mergeCell ref="AS55:BF55"/>
    <mergeCell ref="BG55:BT55"/>
    <mergeCell ref="BU55:CH55"/>
    <mergeCell ref="C64:I64"/>
    <mergeCell ref="J64:N64"/>
    <mergeCell ref="O64:S64"/>
    <mergeCell ref="T64:X64"/>
    <mergeCell ref="Y64:AC64"/>
    <mergeCell ref="AD64:AH64"/>
    <mergeCell ref="AI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0:I70"/>
    <mergeCell ref="J70:L70"/>
    <mergeCell ref="M70:N70"/>
    <mergeCell ref="O70:Q70"/>
    <mergeCell ref="R70:S70"/>
    <mergeCell ref="T70:V70"/>
    <mergeCell ref="W70:X70"/>
    <mergeCell ref="Y70:AA70"/>
    <mergeCell ref="AB70:AC70"/>
    <mergeCell ref="AD70:AF70"/>
    <mergeCell ref="AG70:AH70"/>
    <mergeCell ref="AI70:AK70"/>
    <mergeCell ref="AL70:AM70"/>
    <mergeCell ref="C77:I77"/>
    <mergeCell ref="J77:L77"/>
    <mergeCell ref="M77:O77"/>
    <mergeCell ref="V77:AC77"/>
    <mergeCell ref="AD77:AF77"/>
    <mergeCell ref="AG77:AH77"/>
    <mergeCell ref="C78:I78"/>
    <mergeCell ref="J78:L78"/>
    <mergeCell ref="M78:O78"/>
    <mergeCell ref="C80:I80"/>
    <mergeCell ref="J80:N80"/>
    <mergeCell ref="O80:S80"/>
    <mergeCell ref="T80:X80"/>
    <mergeCell ref="Y80:AC80"/>
    <mergeCell ref="AY80:BD80"/>
    <mergeCell ref="BE80:BJ80"/>
    <mergeCell ref="BK80:BP80"/>
    <mergeCell ref="BQ80:BV80"/>
    <mergeCell ref="BW80:CB80"/>
    <mergeCell ref="CC80:CH80"/>
    <mergeCell ref="C81:I81"/>
    <mergeCell ref="J81:L81"/>
    <mergeCell ref="M81:N81"/>
    <mergeCell ref="O81:Q81"/>
    <mergeCell ref="R81:S81"/>
    <mergeCell ref="T81:V81"/>
    <mergeCell ref="W81:X81"/>
    <mergeCell ref="Y81:AA81"/>
    <mergeCell ref="AB81:AC81"/>
    <mergeCell ref="AY81:BD81"/>
    <mergeCell ref="BE81:BJ81"/>
    <mergeCell ref="BK81:BP81"/>
    <mergeCell ref="BQ81:BV81"/>
    <mergeCell ref="BW81:CB81"/>
    <mergeCell ref="CC81:CH81"/>
    <mergeCell ref="C82:I82"/>
    <mergeCell ref="J82:L82"/>
    <mergeCell ref="M82:N82"/>
    <mergeCell ref="O82:Q82"/>
    <mergeCell ref="R82:S82"/>
    <mergeCell ref="T82:V82"/>
    <mergeCell ref="W82:X82"/>
    <mergeCell ref="Y82:AA82"/>
    <mergeCell ref="AB82:AC82"/>
    <mergeCell ref="AQ82:AX82"/>
    <mergeCell ref="AY82:BB82"/>
    <mergeCell ref="BC82:BD82"/>
    <mergeCell ref="BE82:BH82"/>
    <mergeCell ref="BI82:BJ82"/>
    <mergeCell ref="BK82:BN82"/>
    <mergeCell ref="BO82:BP82"/>
    <mergeCell ref="BQ82:BT82"/>
    <mergeCell ref="BU82:BV82"/>
    <mergeCell ref="BW82:BZ82"/>
    <mergeCell ref="CA82:CB82"/>
    <mergeCell ref="CC82:CF82"/>
    <mergeCell ref="CG82:CH82"/>
    <mergeCell ref="C83:I83"/>
    <mergeCell ref="J83:N83"/>
    <mergeCell ref="O83:S83"/>
    <mergeCell ref="T83:X83"/>
    <mergeCell ref="Y83:AC83"/>
    <mergeCell ref="AQ83:AX83"/>
    <mergeCell ref="AY83:BB83"/>
    <mergeCell ref="BC83:BD83"/>
    <mergeCell ref="BE83:BH83"/>
    <mergeCell ref="BI83:BJ83"/>
    <mergeCell ref="BK83:BN83"/>
    <mergeCell ref="BO83:BP83"/>
    <mergeCell ref="BQ83:BT83"/>
    <mergeCell ref="BU83:BV83"/>
    <mergeCell ref="BW83:BZ83"/>
    <mergeCell ref="CA83:CB83"/>
    <mergeCell ref="CC83:CF83"/>
    <mergeCell ref="CG83:CH83"/>
    <mergeCell ref="C84:I84"/>
    <mergeCell ref="J84:L84"/>
    <mergeCell ref="M84:N84"/>
    <mergeCell ref="O84:Q84"/>
    <mergeCell ref="R84:S84"/>
    <mergeCell ref="T84:V84"/>
    <mergeCell ref="W84:X84"/>
    <mergeCell ref="Y84:AA84"/>
    <mergeCell ref="AB84:AC84"/>
    <mergeCell ref="AQ84:AX84"/>
    <mergeCell ref="AY84:BB84"/>
    <mergeCell ref="BC84:BD84"/>
    <mergeCell ref="BE84:BH84"/>
    <mergeCell ref="BI84:BJ84"/>
    <mergeCell ref="BK84:BN84"/>
    <mergeCell ref="BO84:BP84"/>
    <mergeCell ref="BQ84:BT84"/>
    <mergeCell ref="BU84:BV84"/>
    <mergeCell ref="BW84:BZ84"/>
    <mergeCell ref="CA84:CB84"/>
    <mergeCell ref="CC84:CF84"/>
    <mergeCell ref="CG84:CH84"/>
    <mergeCell ref="C85:I85"/>
    <mergeCell ref="J85:L85"/>
    <mergeCell ref="M85:N85"/>
    <mergeCell ref="O85:Q85"/>
    <mergeCell ref="R85:S85"/>
    <mergeCell ref="T85:V85"/>
    <mergeCell ref="W85:X85"/>
    <mergeCell ref="Y85:AA85"/>
    <mergeCell ref="AB85:AC85"/>
    <mergeCell ref="AQ85:AX85"/>
    <mergeCell ref="AY85:BB85"/>
    <mergeCell ref="BC85:BD85"/>
    <mergeCell ref="BE85:BH85"/>
    <mergeCell ref="BI85:BJ85"/>
    <mergeCell ref="BK85:BN85"/>
    <mergeCell ref="BO85:BP85"/>
    <mergeCell ref="BQ85:BT85"/>
    <mergeCell ref="BU85:BV85"/>
    <mergeCell ref="BW85:BZ85"/>
    <mergeCell ref="CA85:CB85"/>
    <mergeCell ref="CC85:CF85"/>
    <mergeCell ref="CG85:CH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C92:I92"/>
    <mergeCell ref="J92:N92"/>
    <mergeCell ref="O92:S92"/>
    <mergeCell ref="T92:X92"/>
    <mergeCell ref="Y92:AC92"/>
    <mergeCell ref="C93:I93"/>
    <mergeCell ref="J93:L93"/>
    <mergeCell ref="M93:N93"/>
    <mergeCell ref="O93:Q93"/>
    <mergeCell ref="R93:S93"/>
    <mergeCell ref="T93:V93"/>
    <mergeCell ref="W93:X93"/>
    <mergeCell ref="Y93:AA93"/>
    <mergeCell ref="AB93:AC93"/>
    <mergeCell ref="C94:I94"/>
    <mergeCell ref="J94:L94"/>
    <mergeCell ref="M94:N94"/>
    <mergeCell ref="O94:Q94"/>
    <mergeCell ref="R94:S94"/>
    <mergeCell ref="T94:V94"/>
    <mergeCell ref="W94:X94"/>
    <mergeCell ref="Y94:AA94"/>
    <mergeCell ref="AB94:AC94"/>
    <mergeCell ref="C95:I95"/>
    <mergeCell ref="J95:N95"/>
    <mergeCell ref="O95:S95"/>
    <mergeCell ref="T95:X95"/>
    <mergeCell ref="Y95:AC95"/>
    <mergeCell ref="C96:I96"/>
    <mergeCell ref="J96:L96"/>
    <mergeCell ref="M96:N96"/>
    <mergeCell ref="O96:Q96"/>
    <mergeCell ref="R96:S96"/>
    <mergeCell ref="T96:V96"/>
    <mergeCell ref="W96:X96"/>
    <mergeCell ref="Y96:AA96"/>
    <mergeCell ref="AB96:AC96"/>
    <mergeCell ref="C97:I97"/>
    <mergeCell ref="J97:L97"/>
    <mergeCell ref="M97:N97"/>
    <mergeCell ref="O97:Q97"/>
    <mergeCell ref="R97:S97"/>
    <mergeCell ref="T97:V97"/>
    <mergeCell ref="W97:X97"/>
    <mergeCell ref="Y97:AA97"/>
    <mergeCell ref="AB97:AC97"/>
    <mergeCell ref="B14:B15"/>
    <mergeCell ref="C18:P21"/>
    <mergeCell ref="Q18:AD21"/>
    <mergeCell ref="AE18:AR21"/>
    <mergeCell ref="AS18:BF21"/>
    <mergeCell ref="BG18:BT21"/>
    <mergeCell ref="BU18:CH21"/>
    <mergeCell ref="C23:P26"/>
    <mergeCell ref="Q23:AD26"/>
    <mergeCell ref="AE23:AR26"/>
    <mergeCell ref="AS23:BF26"/>
    <mergeCell ref="BG23:BT26"/>
    <mergeCell ref="BU23:CH26"/>
    <mergeCell ref="C29:P32"/>
    <mergeCell ref="Q29:AD32"/>
    <mergeCell ref="AE29:AR32"/>
    <mergeCell ref="AS29:BF32"/>
    <mergeCell ref="BG29:BT32"/>
    <mergeCell ref="BU29:CH32"/>
    <mergeCell ref="C34:P37"/>
    <mergeCell ref="Q34:AD37"/>
    <mergeCell ref="AE34:AR37"/>
    <mergeCell ref="AS34:BF37"/>
    <mergeCell ref="BG34:BT37"/>
    <mergeCell ref="BU34:CH37"/>
    <mergeCell ref="C40:P43"/>
    <mergeCell ref="Q40:AD43"/>
    <mergeCell ref="AE40:AR43"/>
    <mergeCell ref="AS40:BF43"/>
    <mergeCell ref="BG40:BT43"/>
    <mergeCell ref="BU40:CH43"/>
    <mergeCell ref="C45:P48"/>
    <mergeCell ref="Q45:AD48"/>
    <mergeCell ref="AE45:AR48"/>
    <mergeCell ref="AS45:BF48"/>
    <mergeCell ref="BG45:BT48"/>
    <mergeCell ref="BU45:CH48"/>
    <mergeCell ref="C51:P54"/>
    <mergeCell ref="Q51:AD54"/>
    <mergeCell ref="AE51:AR54"/>
    <mergeCell ref="AS51:BF54"/>
    <mergeCell ref="BG51:BT54"/>
    <mergeCell ref="BU51:CH54"/>
    <mergeCell ref="C56:P59"/>
    <mergeCell ref="Q56:AD59"/>
    <mergeCell ref="AE56:AR59"/>
    <mergeCell ref="AS56:BF59"/>
    <mergeCell ref="BG56:BT59"/>
    <mergeCell ref="BU56:CH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76" fitToWidth="1" fitToHeight="1" orientation="landscape" usePrinterDefaults="1" r:id="rId1"/>
  <rowBreaks count="1" manualBreakCount="1">
    <brk id="72" max="8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L39"/>
  <sheetViews>
    <sheetView tabSelected="1" zoomScale="85" zoomScaleNormal="85" workbookViewId="0">
      <pane ySplit="9" topLeftCell="A19" activePane="bottomLeft" state="frozen"/>
      <selection pane="bottomLeft" activeCell="I1" sqref="I1"/>
    </sheetView>
  </sheetViews>
  <sheetFormatPr defaultColWidth="9.625" defaultRowHeight="13.5"/>
  <cols>
    <col min="1" max="1" width="9.625" style="124"/>
    <col min="2" max="2" width="9.625" style="125"/>
    <col min="3" max="3" width="9.625" style="126"/>
    <col min="4" max="5" width="9.625" style="125"/>
    <col min="6" max="6" width="9.625" style="127"/>
    <col min="7" max="7" width="9.625" style="126"/>
    <col min="8" max="9" width="9.625" style="128"/>
    <col min="10" max="14" width="9.625" style="129" hidden="1" customWidth="1"/>
    <col min="15" max="15" width="3.375" style="129" customWidth="1"/>
    <col min="16" max="16" width="9.625" style="130"/>
    <col min="17" max="17" width="3.375" style="129" customWidth="1"/>
    <col min="18" max="18" width="9.625" style="130"/>
    <col min="19" max="19" width="3.375" style="129" customWidth="1"/>
    <col min="20" max="20" width="9.625" style="130"/>
    <col min="21" max="21" width="3.375" style="129" customWidth="1"/>
    <col min="22" max="22" width="9.625" style="130"/>
    <col min="23" max="23" width="3.375" style="129" customWidth="1"/>
    <col min="24" max="24" width="9.625" style="130"/>
    <col min="25" max="25" width="3.375" style="129" customWidth="1"/>
    <col min="26" max="26" width="9.625" style="130"/>
    <col min="27" max="27" width="9.625" style="129"/>
    <col min="28" max="28" width="37.5" style="129" customWidth="1"/>
    <col min="29" max="35" width="9.625" style="129"/>
    <col min="36" max="36" width="9.625" style="128"/>
    <col min="37" max="38" width="9.625" style="129"/>
    <col min="39" max="39" width="16.875" style="129" customWidth="1"/>
    <col min="40" max="40" width="9.625" style="129"/>
    <col min="41" max="43" width="9.625" style="130"/>
    <col min="44" max="44" width="11.625" style="129" customWidth="1"/>
    <col min="45" max="45" width="3.75" style="129" customWidth="1"/>
    <col min="46" max="46" width="9.625" style="130"/>
    <col min="47" max="47" width="3.75" style="129" customWidth="1"/>
    <col min="48" max="48" width="9.625" style="130"/>
    <col min="49" max="49" width="3.75" style="129" customWidth="1"/>
    <col min="50" max="50" width="9.625" style="130"/>
    <col min="51" max="51" width="3.75" style="129" customWidth="1"/>
    <col min="52" max="52" width="9.625" style="130"/>
    <col min="53" max="53" width="3.75" style="129" customWidth="1"/>
    <col min="54" max="54" width="9.625" style="130"/>
    <col min="55" max="55" width="3.75" style="129" customWidth="1"/>
    <col min="56" max="56" width="9.625" style="130"/>
    <col min="57" max="57" width="9.625" style="129"/>
    <col min="58" max="58" width="37.5" style="129" customWidth="1"/>
    <col min="59" max="65" width="9.625" style="129"/>
    <col min="66" max="66" width="9.625" style="128"/>
    <col min="67" max="70" width="9.625" style="129"/>
    <col min="71" max="73" width="9.625" style="130"/>
    <col min="74" max="74" width="11.625" style="129" customWidth="1"/>
    <col min="75" max="75" width="3.75" style="129" customWidth="1"/>
    <col min="76" max="76" width="9.625" style="130"/>
    <col min="77" max="77" width="3.75" style="129" customWidth="1"/>
    <col min="78" max="78" width="9.625" style="130"/>
    <col min="79" max="79" width="3.75" style="129" customWidth="1"/>
    <col min="80" max="80" width="9.625" style="130"/>
    <col min="81" max="81" width="3.75" style="129" customWidth="1"/>
    <col min="82" max="82" width="9.625" style="130"/>
    <col min="83" max="83" width="3.75" style="129" customWidth="1"/>
    <col min="84" max="84" width="9.625" style="130"/>
    <col min="85" max="85" width="3.75" style="129" customWidth="1"/>
    <col min="86" max="86" width="9.625" style="130"/>
    <col min="87" max="87" width="9.625" style="129"/>
    <col min="88" max="88" width="37.5" style="129" customWidth="1"/>
    <col min="89" max="95" width="9.625" style="129"/>
    <col min="96" max="96" width="9.625" style="128"/>
    <col min="97" max="100" width="9.625" style="129"/>
    <col min="101" max="103" width="9.625" style="130"/>
    <col min="104" max="104" width="11.625" style="129" customWidth="1"/>
    <col min="105" max="105" width="3.75" style="129" customWidth="1"/>
    <col min="106" max="106" width="9.625" style="130"/>
    <col min="107" max="107" width="3.75" style="129" customWidth="1"/>
    <col min="108" max="108" width="9.625" style="130"/>
    <col min="109" max="109" width="3.75" style="129" customWidth="1"/>
    <col min="110" max="110" width="9.625" style="130"/>
    <col min="111" max="111" width="3.75" style="129" customWidth="1"/>
    <col min="112" max="112" width="9.625" style="130"/>
    <col min="113" max="113" width="3.75" style="129" customWidth="1"/>
    <col min="114" max="114" width="9.625" style="130"/>
    <col min="115" max="115" width="3.75" style="129" customWidth="1"/>
    <col min="116" max="116" width="9.625" style="130"/>
    <col min="117" max="117" width="9.625" style="129"/>
    <col min="118" max="118" width="37.5" style="129" customWidth="1"/>
    <col min="119" max="125" width="9.625" style="129"/>
    <col min="126" max="126" width="9.625" style="128"/>
    <col min="127" max="130" width="9.625" style="129"/>
    <col min="131" max="133" width="9.625" style="130"/>
    <col min="134" max="134" width="11.625" style="129" customWidth="1"/>
    <col min="135" max="135" width="3.75" style="129" customWidth="1" collapsed="1"/>
    <col min="136" max="136" width="9.625" style="130"/>
    <col min="137" max="137" width="3.75" style="129" customWidth="1"/>
    <col min="138" max="138" width="9.625" style="130"/>
    <col min="139" max="139" width="3.75" style="129" customWidth="1"/>
    <col min="140" max="140" width="9.625" style="130"/>
    <col min="141" max="141" width="3.75" style="129" customWidth="1"/>
    <col min="142" max="142" width="9.625" style="130"/>
    <col min="143" max="143" width="3.75" style="129" customWidth="1"/>
    <col min="144" max="144" width="9.625" style="130"/>
    <col min="145" max="145" width="3.75" style="129" customWidth="1"/>
    <col min="146" max="146" width="9.625" style="130"/>
    <col min="147" max="147" width="9.625" style="129"/>
    <col min="148" max="148" width="37.375" style="129" customWidth="1"/>
    <col min="149" max="155" width="9.625" style="129"/>
    <col min="156" max="156" width="9.625" style="128"/>
    <col min="157" max="160" width="9.625" style="129"/>
    <col min="161" max="163" width="9.625" style="130"/>
    <col min="164" max="164" width="11.625" style="129" customWidth="1"/>
    <col min="165" max="165" width="3.75" style="129" customWidth="1"/>
    <col min="166" max="166" width="9.625" style="130"/>
    <col min="167" max="167" width="3.75" style="129" customWidth="1"/>
    <col min="168" max="168" width="9.625" style="130"/>
    <col min="169" max="169" width="3.75" style="129" customWidth="1"/>
    <col min="170" max="170" width="9.625" style="130"/>
    <col min="171" max="171" width="3.75" style="129" customWidth="1"/>
    <col min="172" max="172" width="9.625" style="130"/>
    <col min="173" max="173" width="3.75" style="129" customWidth="1"/>
    <col min="174" max="174" width="9.625" style="130"/>
    <col min="175" max="175" width="3.75" style="129" customWidth="1"/>
    <col min="176" max="176" width="9.625" style="130"/>
    <col min="177" max="177" width="9.625" style="129"/>
    <col min="178" max="178" width="37.5" style="129" customWidth="1"/>
    <col min="179" max="185" width="9.625" style="129"/>
    <col min="186" max="186" width="9.625" style="128"/>
    <col min="187" max="190" width="9.625" style="129"/>
    <col min="191" max="193" width="9.625" style="130"/>
    <col min="194" max="194" width="11.625" style="129" customWidth="1"/>
    <col min="195" max="16384" width="9.625" style="128"/>
  </cols>
  <sheetData>
    <row r="1" spans="1:194" ht="19.5" customHeight="1">
      <c r="A1" s="124" t="s">
        <v>159</v>
      </c>
    </row>
    <row r="2" spans="1:194">
      <c r="D2" s="126"/>
      <c r="E2" s="126"/>
      <c r="F2" s="126"/>
      <c r="H2" s="126"/>
      <c r="I2" s="126"/>
      <c r="J2" s="126"/>
      <c r="K2" s="126"/>
      <c r="L2" s="126"/>
      <c r="M2" s="126"/>
      <c r="N2" s="126"/>
      <c r="O2" s="126"/>
      <c r="P2" s="160"/>
      <c r="Q2" s="126"/>
      <c r="R2" s="160"/>
      <c r="S2" s="126"/>
      <c r="T2" s="160"/>
      <c r="U2" s="126"/>
      <c r="V2" s="160"/>
      <c r="W2" s="126"/>
      <c r="X2" s="160"/>
      <c r="Y2" s="126"/>
      <c r="Z2" s="160"/>
      <c r="AA2" s="126"/>
      <c r="AB2" s="126"/>
      <c r="AC2" s="126"/>
      <c r="AD2" s="126"/>
      <c r="AE2" s="126"/>
      <c r="AF2" s="126"/>
      <c r="AG2" s="126"/>
      <c r="AH2" s="126"/>
      <c r="AI2" s="126"/>
      <c r="AJ2" s="126"/>
      <c r="AK2" s="126"/>
      <c r="AL2" s="126"/>
      <c r="AM2" s="126"/>
      <c r="AN2" s="126"/>
      <c r="AO2" s="160"/>
      <c r="AP2" s="160"/>
      <c r="AQ2" s="160"/>
      <c r="AR2" s="126"/>
      <c r="AS2" s="126"/>
      <c r="AT2" s="160"/>
      <c r="AU2" s="126"/>
      <c r="AV2" s="160"/>
      <c r="AW2" s="126"/>
      <c r="AX2" s="160"/>
      <c r="AY2" s="126"/>
      <c r="AZ2" s="160"/>
      <c r="BA2" s="126"/>
      <c r="BB2" s="160"/>
      <c r="BC2" s="126"/>
      <c r="BD2" s="160"/>
      <c r="BE2" s="126"/>
      <c r="BF2" s="126"/>
      <c r="BG2" s="126"/>
      <c r="BH2" s="126"/>
      <c r="BI2" s="126"/>
      <c r="BJ2" s="126"/>
      <c r="BK2" s="126"/>
      <c r="BL2" s="126"/>
      <c r="BM2" s="126"/>
      <c r="BN2" s="126"/>
      <c r="BO2" s="126"/>
      <c r="BP2" s="126"/>
      <c r="BQ2" s="126"/>
      <c r="BR2" s="126"/>
      <c r="BS2" s="160"/>
      <c r="BT2" s="160"/>
      <c r="BU2" s="160"/>
      <c r="BV2" s="126"/>
      <c r="BW2" s="126"/>
      <c r="BX2" s="160"/>
      <c r="BY2" s="126"/>
      <c r="BZ2" s="160"/>
      <c r="CA2" s="126"/>
      <c r="CB2" s="160"/>
      <c r="CC2" s="126"/>
      <c r="CD2" s="160"/>
      <c r="CE2" s="126"/>
      <c r="CF2" s="160"/>
      <c r="CG2" s="126"/>
      <c r="CH2" s="160"/>
      <c r="CI2" s="126"/>
      <c r="CJ2" s="126"/>
      <c r="CK2" s="126"/>
      <c r="CL2" s="126"/>
      <c r="CM2" s="126"/>
      <c r="CN2" s="126"/>
      <c r="CO2" s="126"/>
      <c r="CP2" s="126"/>
      <c r="CQ2" s="126"/>
      <c r="CR2" s="126"/>
      <c r="CS2" s="126"/>
      <c r="CT2" s="126"/>
      <c r="CU2" s="126"/>
      <c r="CV2" s="126"/>
      <c r="CW2" s="160"/>
      <c r="CX2" s="160"/>
      <c r="CY2" s="160"/>
      <c r="CZ2" s="126"/>
      <c r="DA2" s="126"/>
      <c r="DB2" s="160"/>
      <c r="DC2" s="126"/>
      <c r="DD2" s="160"/>
      <c r="DE2" s="126"/>
      <c r="DF2" s="160"/>
      <c r="DG2" s="126"/>
      <c r="DH2" s="160"/>
      <c r="DI2" s="126"/>
      <c r="DJ2" s="160"/>
      <c r="DK2" s="126"/>
      <c r="DL2" s="160"/>
      <c r="DM2" s="126"/>
      <c r="DN2" s="126"/>
      <c r="DO2" s="126"/>
      <c r="DP2" s="126"/>
      <c r="DQ2" s="126"/>
      <c r="DR2" s="126"/>
      <c r="DS2" s="126"/>
      <c r="DT2" s="126"/>
      <c r="DU2" s="126"/>
      <c r="DV2" s="126"/>
      <c r="DW2" s="126"/>
      <c r="DX2" s="126"/>
      <c r="DY2" s="126"/>
      <c r="DZ2" s="126"/>
      <c r="EA2" s="160"/>
      <c r="EB2" s="160"/>
      <c r="EC2" s="160"/>
      <c r="ED2" s="126"/>
      <c r="EE2" s="126"/>
      <c r="EF2" s="160"/>
      <c r="EG2" s="126"/>
      <c r="EH2" s="160"/>
      <c r="EI2" s="126"/>
      <c r="EJ2" s="160"/>
      <c r="EK2" s="126"/>
      <c r="EL2" s="160"/>
      <c r="EM2" s="126"/>
      <c r="EN2" s="160"/>
      <c r="EO2" s="126"/>
      <c r="EP2" s="160"/>
      <c r="EQ2" s="126"/>
      <c r="ER2" s="126"/>
      <c r="ES2" s="126"/>
      <c r="ET2" s="126"/>
      <c r="EU2" s="126"/>
      <c r="EV2" s="126"/>
      <c r="EW2" s="126"/>
      <c r="EX2" s="126"/>
      <c r="EY2" s="126"/>
      <c r="EZ2" s="126"/>
      <c r="FA2" s="126"/>
      <c r="FB2" s="126"/>
      <c r="FC2" s="126"/>
      <c r="FD2" s="126"/>
      <c r="FE2" s="160"/>
      <c r="FF2" s="160"/>
      <c r="FG2" s="160"/>
      <c r="FH2" s="126"/>
      <c r="FI2" s="126"/>
      <c r="FJ2" s="160"/>
      <c r="FK2" s="126"/>
      <c r="FL2" s="160"/>
      <c r="FM2" s="126"/>
      <c r="FN2" s="160"/>
      <c r="FO2" s="126"/>
      <c r="FP2" s="160"/>
      <c r="FQ2" s="126"/>
      <c r="FR2" s="160"/>
      <c r="FS2" s="126"/>
      <c r="FT2" s="160"/>
      <c r="FU2" s="126"/>
      <c r="FV2" s="126"/>
      <c r="FW2" s="126"/>
      <c r="FX2" s="126"/>
      <c r="FY2" s="126"/>
      <c r="FZ2" s="126"/>
      <c r="GA2" s="126"/>
      <c r="GB2" s="126"/>
      <c r="GC2" s="126"/>
      <c r="GD2" s="126"/>
      <c r="GE2" s="126"/>
      <c r="GF2" s="126"/>
      <c r="GG2" s="126"/>
      <c r="GH2" s="126"/>
      <c r="GI2" s="160"/>
      <c r="GJ2" s="160"/>
      <c r="GK2" s="160"/>
      <c r="GL2" s="126"/>
    </row>
    <row r="3" spans="1:194" s="131" customFormat="1" ht="25" customHeight="1">
      <c r="A3" s="132" t="s">
        <v>152</v>
      </c>
      <c r="B3" s="136"/>
      <c r="C3" s="126"/>
      <c r="D3" s="125"/>
      <c r="E3" s="136"/>
      <c r="F3" s="142"/>
      <c r="G3" s="144"/>
      <c r="J3" s="129"/>
      <c r="K3" s="129"/>
      <c r="L3" s="129"/>
      <c r="M3" s="129"/>
      <c r="N3" s="129"/>
      <c r="O3" s="129"/>
      <c r="P3" s="130"/>
      <c r="Q3" s="129"/>
      <c r="R3" s="130"/>
      <c r="S3" s="129"/>
      <c r="T3" s="130"/>
      <c r="U3" s="129"/>
      <c r="V3" s="130"/>
      <c r="W3" s="129"/>
      <c r="X3" s="130"/>
      <c r="Y3" s="129"/>
      <c r="Z3" s="130"/>
      <c r="AA3" s="129"/>
      <c r="AB3" s="129"/>
      <c r="AC3" s="129"/>
      <c r="AD3" s="129"/>
      <c r="AE3" s="129"/>
      <c r="AF3" s="129"/>
      <c r="AG3" s="129"/>
      <c r="AH3" s="129"/>
      <c r="AI3" s="129"/>
      <c r="AJ3" s="129"/>
      <c r="AK3" s="129"/>
      <c r="AL3" s="129"/>
      <c r="AM3" s="129"/>
      <c r="AN3" s="129"/>
      <c r="AO3" s="130"/>
      <c r="AP3" s="130"/>
      <c r="AQ3" s="130"/>
      <c r="AR3" s="129"/>
      <c r="AS3" s="129"/>
      <c r="AT3" s="130"/>
      <c r="AU3" s="129"/>
      <c r="AV3" s="130"/>
      <c r="AW3" s="129"/>
      <c r="AX3" s="130"/>
      <c r="AY3" s="129"/>
      <c r="AZ3" s="130"/>
      <c r="BA3" s="129"/>
      <c r="BB3" s="130"/>
      <c r="BC3" s="129"/>
      <c r="BD3" s="130"/>
      <c r="BE3" s="129"/>
      <c r="BF3" s="129"/>
      <c r="BG3" s="129"/>
      <c r="BH3" s="129"/>
      <c r="BI3" s="129"/>
      <c r="BJ3" s="129"/>
      <c r="BK3" s="129"/>
      <c r="BL3" s="129"/>
      <c r="BM3" s="129"/>
      <c r="BN3" s="129"/>
      <c r="BO3" s="129"/>
      <c r="BP3" s="129"/>
      <c r="BQ3" s="129"/>
      <c r="BR3" s="129"/>
      <c r="BS3" s="130"/>
      <c r="BT3" s="130"/>
      <c r="BU3" s="130"/>
      <c r="BV3" s="129"/>
      <c r="BW3" s="129"/>
      <c r="BX3" s="130"/>
      <c r="BY3" s="129"/>
      <c r="BZ3" s="130"/>
      <c r="CA3" s="129"/>
      <c r="CB3" s="130"/>
      <c r="CC3" s="129"/>
      <c r="CD3" s="130"/>
      <c r="CE3" s="129"/>
      <c r="CF3" s="130"/>
      <c r="CG3" s="129"/>
      <c r="CH3" s="130"/>
      <c r="CI3" s="129"/>
      <c r="CJ3" s="129"/>
      <c r="CK3" s="129"/>
      <c r="CL3" s="129"/>
      <c r="CM3" s="129"/>
      <c r="CN3" s="129"/>
      <c r="CO3" s="129"/>
      <c r="CP3" s="129"/>
      <c r="CQ3" s="129"/>
      <c r="CR3" s="129"/>
      <c r="CS3" s="129"/>
      <c r="CT3" s="129"/>
      <c r="CU3" s="129"/>
      <c r="CV3" s="129"/>
      <c r="CW3" s="130"/>
      <c r="CX3" s="130"/>
      <c r="CY3" s="130"/>
      <c r="CZ3" s="129"/>
      <c r="DA3" s="129"/>
      <c r="DB3" s="130"/>
      <c r="DC3" s="129"/>
      <c r="DD3" s="130"/>
      <c r="DE3" s="129"/>
      <c r="DF3" s="130"/>
      <c r="DG3" s="129"/>
      <c r="DH3" s="130"/>
      <c r="DI3" s="129"/>
      <c r="DJ3" s="130"/>
      <c r="DK3" s="129"/>
      <c r="DL3" s="130"/>
      <c r="DM3" s="129"/>
      <c r="DN3" s="129"/>
      <c r="DO3" s="129"/>
      <c r="DP3" s="129"/>
      <c r="DQ3" s="129"/>
      <c r="DR3" s="129"/>
      <c r="DS3" s="129"/>
      <c r="DT3" s="129"/>
      <c r="DU3" s="129"/>
      <c r="DV3" s="129"/>
      <c r="DW3" s="129"/>
      <c r="DX3" s="129"/>
      <c r="DY3" s="129"/>
      <c r="DZ3" s="129"/>
      <c r="EA3" s="130"/>
      <c r="EB3" s="130"/>
      <c r="EC3" s="130"/>
      <c r="ED3" s="129"/>
      <c r="EE3" s="129"/>
      <c r="EF3" s="130"/>
      <c r="EG3" s="129"/>
      <c r="EH3" s="130"/>
      <c r="EI3" s="129"/>
      <c r="EJ3" s="130"/>
      <c r="EK3" s="129"/>
      <c r="EL3" s="130"/>
      <c r="EM3" s="129"/>
      <c r="EN3" s="130"/>
      <c r="EO3" s="129"/>
      <c r="EP3" s="130"/>
      <c r="EQ3" s="129"/>
      <c r="ER3" s="129"/>
      <c r="ES3" s="129"/>
      <c r="ET3" s="129"/>
      <c r="EU3" s="129"/>
      <c r="EV3" s="129"/>
      <c r="EW3" s="129"/>
      <c r="EX3" s="129"/>
      <c r="EY3" s="129"/>
      <c r="EZ3" s="129"/>
      <c r="FA3" s="129"/>
      <c r="FB3" s="129"/>
      <c r="FC3" s="129"/>
      <c r="FD3" s="129"/>
      <c r="FE3" s="130"/>
      <c r="FF3" s="130"/>
      <c r="FG3" s="130"/>
      <c r="FH3" s="129"/>
      <c r="FI3" s="129"/>
      <c r="FJ3" s="130"/>
      <c r="FK3" s="129"/>
      <c r="FL3" s="130"/>
      <c r="FM3" s="129"/>
      <c r="FN3" s="130"/>
      <c r="FO3" s="129"/>
      <c r="FP3" s="130"/>
      <c r="FQ3" s="129"/>
      <c r="FR3" s="130"/>
      <c r="FS3" s="129"/>
      <c r="FT3" s="130"/>
      <c r="FU3" s="129"/>
      <c r="FV3" s="129"/>
      <c r="FW3" s="129"/>
      <c r="FX3" s="129"/>
      <c r="FY3" s="129"/>
      <c r="FZ3" s="129"/>
      <c r="GA3" s="129"/>
      <c r="GB3" s="129"/>
      <c r="GC3" s="129"/>
      <c r="GD3" s="129"/>
      <c r="GE3" s="129"/>
      <c r="GF3" s="129"/>
      <c r="GG3" s="129"/>
      <c r="GH3" s="129"/>
      <c r="GI3" s="130"/>
      <c r="GJ3" s="130"/>
      <c r="GK3" s="130"/>
      <c r="GL3" s="129"/>
    </row>
    <row r="4" spans="1:194" s="131" customFormat="1" ht="10" customHeight="1">
      <c r="A4" s="132"/>
      <c r="B4" s="136"/>
      <c r="C4" s="126"/>
      <c r="D4" s="125"/>
      <c r="E4" s="136"/>
      <c r="F4" s="142"/>
      <c r="G4" s="144"/>
      <c r="J4" s="129"/>
      <c r="K4" s="129"/>
      <c r="L4" s="129"/>
      <c r="M4" s="129"/>
      <c r="N4" s="129"/>
      <c r="O4" s="129"/>
      <c r="P4" s="130"/>
      <c r="Q4" s="129"/>
      <c r="R4" s="130"/>
      <c r="S4" s="129"/>
      <c r="T4" s="130"/>
      <c r="U4" s="129"/>
      <c r="V4" s="130"/>
      <c r="W4" s="129"/>
      <c r="X4" s="130"/>
      <c r="Y4" s="129"/>
      <c r="Z4" s="130"/>
      <c r="AA4" s="129"/>
      <c r="AB4" s="129"/>
      <c r="AC4" s="129"/>
      <c r="AD4" s="129"/>
      <c r="AE4" s="129"/>
      <c r="AF4" s="129"/>
      <c r="AG4" s="129"/>
      <c r="AH4" s="129"/>
      <c r="AI4" s="129"/>
      <c r="AJ4" s="129"/>
      <c r="AK4" s="129"/>
      <c r="AL4" s="129"/>
      <c r="AM4" s="129"/>
      <c r="AN4" s="129"/>
      <c r="AO4" s="130"/>
      <c r="AP4" s="130"/>
      <c r="AQ4" s="130"/>
      <c r="AR4" s="129"/>
      <c r="AS4" s="129"/>
      <c r="AT4" s="130"/>
      <c r="AU4" s="129"/>
      <c r="AV4" s="130"/>
      <c r="AW4" s="129"/>
      <c r="AX4" s="130"/>
      <c r="AY4" s="129"/>
      <c r="AZ4" s="130"/>
      <c r="BA4" s="129"/>
      <c r="BB4" s="130"/>
      <c r="BC4" s="129"/>
      <c r="BD4" s="130"/>
      <c r="BE4" s="129"/>
      <c r="BF4" s="129"/>
      <c r="BG4" s="129"/>
      <c r="BH4" s="129"/>
      <c r="BI4" s="129"/>
      <c r="BJ4" s="129"/>
      <c r="BK4" s="129"/>
      <c r="BL4" s="129"/>
      <c r="BM4" s="129"/>
      <c r="BN4" s="129"/>
      <c r="BO4" s="129"/>
      <c r="BP4" s="129"/>
      <c r="BQ4" s="129"/>
      <c r="BR4" s="129"/>
      <c r="BS4" s="130"/>
      <c r="BT4" s="130"/>
      <c r="BU4" s="130"/>
      <c r="BV4" s="129"/>
      <c r="BW4" s="129"/>
      <c r="BX4" s="130"/>
      <c r="BY4" s="129"/>
      <c r="BZ4" s="130"/>
      <c r="CA4" s="129"/>
      <c r="CB4" s="130"/>
      <c r="CC4" s="129"/>
      <c r="CD4" s="130"/>
      <c r="CE4" s="129"/>
      <c r="CF4" s="130"/>
      <c r="CG4" s="129"/>
      <c r="CH4" s="130"/>
      <c r="CI4" s="129"/>
      <c r="CJ4" s="129"/>
      <c r="CK4" s="129"/>
      <c r="CL4" s="129"/>
      <c r="CM4" s="129"/>
      <c r="CN4" s="129"/>
      <c r="CO4" s="129"/>
      <c r="CP4" s="129"/>
      <c r="CQ4" s="129"/>
      <c r="CR4" s="129"/>
      <c r="CS4" s="129"/>
      <c r="CT4" s="129"/>
      <c r="CU4" s="129"/>
      <c r="CV4" s="129"/>
      <c r="CW4" s="130"/>
      <c r="CX4" s="130"/>
      <c r="CY4" s="130"/>
      <c r="CZ4" s="129"/>
      <c r="DA4" s="129"/>
      <c r="DB4" s="130"/>
      <c r="DC4" s="129"/>
      <c r="DD4" s="130"/>
      <c r="DE4" s="129"/>
      <c r="DF4" s="130"/>
      <c r="DG4" s="129"/>
      <c r="DH4" s="130"/>
      <c r="DI4" s="129"/>
      <c r="DJ4" s="130"/>
      <c r="DK4" s="129"/>
      <c r="DL4" s="130"/>
      <c r="DM4" s="129"/>
      <c r="DN4" s="129"/>
      <c r="DO4" s="129"/>
      <c r="DP4" s="129"/>
      <c r="DQ4" s="129"/>
      <c r="DR4" s="129"/>
      <c r="DS4" s="129"/>
      <c r="DT4" s="129"/>
      <c r="DU4" s="129"/>
      <c r="DV4" s="129"/>
      <c r="DW4" s="129"/>
      <c r="DX4" s="129"/>
      <c r="DY4" s="129"/>
      <c r="DZ4" s="129"/>
      <c r="EA4" s="130"/>
      <c r="EB4" s="130"/>
      <c r="EC4" s="130"/>
      <c r="ED4" s="129"/>
      <c r="EE4" s="129"/>
      <c r="EF4" s="130"/>
      <c r="EG4" s="129"/>
      <c r="EH4" s="130"/>
      <c r="EI4" s="129"/>
      <c r="EJ4" s="130"/>
      <c r="EK4" s="129"/>
      <c r="EL4" s="130"/>
      <c r="EM4" s="129"/>
      <c r="EN4" s="130"/>
      <c r="EO4" s="129"/>
      <c r="EP4" s="130"/>
      <c r="EQ4" s="129"/>
      <c r="ER4" s="129"/>
      <c r="ES4" s="129"/>
      <c r="ET4" s="129"/>
      <c r="EU4" s="129"/>
      <c r="EV4" s="129"/>
      <c r="EW4" s="129"/>
      <c r="EX4" s="129"/>
      <c r="EY4" s="129"/>
      <c r="EZ4" s="129"/>
      <c r="FA4" s="129"/>
      <c r="FB4" s="129"/>
      <c r="FC4" s="129"/>
      <c r="FD4" s="129"/>
      <c r="FE4" s="130"/>
      <c r="FF4" s="130"/>
      <c r="FG4" s="130"/>
      <c r="FH4" s="129"/>
      <c r="FI4" s="129"/>
      <c r="FJ4" s="130"/>
      <c r="FK4" s="129"/>
      <c r="FL4" s="130"/>
      <c r="FM4" s="129"/>
      <c r="FN4" s="130"/>
      <c r="FO4" s="129"/>
      <c r="FP4" s="130"/>
      <c r="FQ4" s="129"/>
      <c r="FR4" s="130"/>
      <c r="FS4" s="129"/>
      <c r="FT4" s="130"/>
      <c r="FU4" s="129"/>
      <c r="FV4" s="129"/>
      <c r="FW4" s="129"/>
      <c r="FX4" s="129"/>
      <c r="FY4" s="129"/>
      <c r="FZ4" s="129"/>
      <c r="GA4" s="129"/>
      <c r="GB4" s="129"/>
      <c r="GC4" s="129"/>
      <c r="GD4" s="129"/>
      <c r="GE4" s="129"/>
      <c r="GF4" s="129"/>
      <c r="GG4" s="129"/>
      <c r="GH4" s="129"/>
      <c r="GI4" s="130"/>
      <c r="GJ4" s="130"/>
      <c r="GK4" s="130"/>
      <c r="GL4" s="129"/>
    </row>
    <row r="5" spans="1:194" s="131" customFormat="1" ht="19.5" customHeight="1">
      <c r="A5" s="133" t="s">
        <v>161</v>
      </c>
      <c r="B5" s="136"/>
      <c r="C5" s="126"/>
      <c r="D5" s="125"/>
      <c r="E5" s="136"/>
      <c r="F5" s="142"/>
      <c r="G5" s="144"/>
      <c r="J5" s="129"/>
      <c r="K5" s="129"/>
      <c r="L5" s="129"/>
      <c r="M5" s="129"/>
      <c r="N5" s="129"/>
      <c r="O5" s="129"/>
      <c r="P5" s="130"/>
      <c r="Q5" s="129"/>
      <c r="R5" s="130"/>
      <c r="S5" s="129"/>
      <c r="T5" s="130"/>
      <c r="U5" s="129"/>
      <c r="V5" s="130"/>
      <c r="W5" s="129"/>
      <c r="X5" s="130"/>
      <c r="Y5" s="129"/>
      <c r="Z5" s="130"/>
      <c r="AA5" s="129"/>
      <c r="AB5" s="129"/>
      <c r="AC5" s="129"/>
      <c r="AD5" s="129"/>
      <c r="AE5" s="129"/>
      <c r="AF5" s="129"/>
      <c r="AG5" s="129"/>
      <c r="AH5" s="129"/>
      <c r="AI5" s="129"/>
      <c r="AJ5" s="129"/>
      <c r="AK5" s="129"/>
      <c r="AL5" s="129"/>
      <c r="AM5" s="129"/>
      <c r="AN5" s="129"/>
      <c r="AO5" s="130"/>
      <c r="AP5" s="130"/>
      <c r="AQ5" s="130"/>
      <c r="AR5" s="129"/>
      <c r="AS5" s="129"/>
      <c r="AT5" s="130"/>
      <c r="AU5" s="129"/>
      <c r="AV5" s="130"/>
      <c r="AW5" s="129"/>
      <c r="AX5" s="130"/>
      <c r="AY5" s="129"/>
      <c r="AZ5" s="130"/>
      <c r="BA5" s="129"/>
      <c r="BB5" s="130"/>
      <c r="BC5" s="129"/>
      <c r="BD5" s="130"/>
      <c r="BE5" s="129"/>
      <c r="BF5" s="129"/>
      <c r="BG5" s="129"/>
      <c r="BH5" s="129"/>
      <c r="BI5" s="129"/>
      <c r="BJ5" s="129"/>
      <c r="BK5" s="129"/>
      <c r="BL5" s="129"/>
      <c r="BM5" s="129"/>
      <c r="BN5" s="129"/>
      <c r="BO5" s="129"/>
      <c r="BP5" s="129"/>
      <c r="BQ5" s="129"/>
      <c r="BR5" s="129"/>
      <c r="BS5" s="130"/>
      <c r="BT5" s="130"/>
      <c r="BU5" s="130"/>
      <c r="BV5" s="129"/>
      <c r="BW5" s="129"/>
      <c r="BX5" s="130"/>
      <c r="BY5" s="129"/>
      <c r="BZ5" s="130"/>
      <c r="CA5" s="129"/>
      <c r="CB5" s="130"/>
      <c r="CC5" s="129"/>
      <c r="CD5" s="130"/>
      <c r="CE5" s="129"/>
      <c r="CF5" s="130"/>
      <c r="CG5" s="129"/>
      <c r="CH5" s="130"/>
      <c r="CI5" s="129"/>
      <c r="CJ5" s="129"/>
      <c r="CK5" s="129"/>
      <c r="CL5" s="129"/>
      <c r="CM5" s="129"/>
      <c r="CN5" s="129"/>
      <c r="CO5" s="129"/>
      <c r="CP5" s="129"/>
      <c r="CQ5" s="129"/>
      <c r="CR5" s="129"/>
      <c r="CS5" s="129"/>
      <c r="CT5" s="129"/>
      <c r="CU5" s="129"/>
      <c r="CV5" s="129"/>
      <c r="CW5" s="130"/>
      <c r="CX5" s="130"/>
      <c r="CY5" s="130"/>
      <c r="CZ5" s="129"/>
      <c r="DA5" s="129"/>
      <c r="DB5" s="130"/>
      <c r="DC5" s="129"/>
      <c r="DD5" s="130"/>
      <c r="DE5" s="129"/>
      <c r="DF5" s="130"/>
      <c r="DG5" s="129"/>
      <c r="DH5" s="130"/>
      <c r="DI5" s="129"/>
      <c r="DJ5" s="130"/>
      <c r="DK5" s="129"/>
      <c r="DL5" s="130"/>
      <c r="DM5" s="129"/>
      <c r="DN5" s="129"/>
      <c r="DO5" s="129"/>
      <c r="DP5" s="129"/>
      <c r="DQ5" s="129"/>
      <c r="DR5" s="129"/>
      <c r="DS5" s="129"/>
      <c r="DT5" s="129"/>
      <c r="DU5" s="129"/>
      <c r="DV5" s="129"/>
      <c r="DW5" s="129"/>
      <c r="DX5" s="129"/>
      <c r="DY5" s="129"/>
      <c r="DZ5" s="129"/>
      <c r="EA5" s="130"/>
      <c r="EB5" s="130"/>
      <c r="EC5" s="130"/>
      <c r="ED5" s="129"/>
      <c r="EE5" s="129"/>
      <c r="EF5" s="130"/>
      <c r="EG5" s="129"/>
      <c r="EH5" s="130"/>
      <c r="EI5" s="129"/>
      <c r="EJ5" s="130"/>
      <c r="EK5" s="129"/>
      <c r="EL5" s="130"/>
      <c r="EM5" s="129"/>
      <c r="EN5" s="130"/>
      <c r="EO5" s="129"/>
      <c r="EP5" s="130"/>
      <c r="EQ5" s="129"/>
      <c r="ER5" s="129"/>
      <c r="ES5" s="129"/>
      <c r="ET5" s="129"/>
      <c r="EU5" s="129"/>
      <c r="EV5" s="129"/>
      <c r="EW5" s="129"/>
      <c r="EX5" s="129"/>
      <c r="EY5" s="129"/>
      <c r="EZ5" s="129"/>
      <c r="FA5" s="129"/>
      <c r="FB5" s="129"/>
      <c r="FC5" s="129"/>
      <c r="FD5" s="129"/>
      <c r="FE5" s="130"/>
      <c r="FF5" s="130"/>
      <c r="FG5" s="130"/>
      <c r="FH5" s="129"/>
      <c r="FI5" s="129"/>
      <c r="FJ5" s="130"/>
      <c r="FK5" s="129"/>
      <c r="FL5" s="130"/>
      <c r="FM5" s="129"/>
      <c r="FN5" s="130"/>
      <c r="FO5" s="129"/>
      <c r="FP5" s="130"/>
      <c r="FQ5" s="129"/>
      <c r="FR5" s="130"/>
      <c r="FS5" s="129"/>
      <c r="FT5" s="130"/>
      <c r="FU5" s="129"/>
      <c r="FV5" s="129"/>
      <c r="FW5" s="129"/>
      <c r="FX5" s="129"/>
      <c r="FY5" s="129"/>
      <c r="FZ5" s="129"/>
      <c r="GA5" s="129"/>
      <c r="GB5" s="129"/>
      <c r="GC5" s="129"/>
      <c r="GD5" s="129"/>
      <c r="GE5" s="129"/>
      <c r="GF5" s="129"/>
      <c r="GG5" s="129"/>
      <c r="GH5" s="129"/>
      <c r="GI5" s="130"/>
      <c r="GJ5" s="130"/>
      <c r="GK5" s="130"/>
      <c r="GL5" s="129"/>
    </row>
    <row r="6" spans="1:194" s="131" customFormat="1" ht="19.5" customHeight="1">
      <c r="A6" s="133" t="s">
        <v>85</v>
      </c>
      <c r="B6" s="136"/>
      <c r="C6" s="126"/>
      <c r="D6" s="125"/>
      <c r="E6" s="136"/>
      <c r="F6" s="142"/>
      <c r="G6" s="144"/>
      <c r="J6" s="129"/>
      <c r="K6" s="129"/>
      <c r="L6" s="129"/>
      <c r="M6" s="129"/>
      <c r="N6" s="129"/>
      <c r="O6" s="154" t="s">
        <v>232</v>
      </c>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72"/>
      <c r="AS6" s="154" t="s">
        <v>220</v>
      </c>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72"/>
      <c r="BW6" s="154" t="s">
        <v>204</v>
      </c>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72"/>
      <c r="DA6" s="154" t="s">
        <v>234</v>
      </c>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72"/>
      <c r="EE6" s="154" t="s">
        <v>233</v>
      </c>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72"/>
      <c r="FI6" s="154" t="s">
        <v>170</v>
      </c>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72"/>
    </row>
    <row r="7" spans="1:194" s="131" customFormat="1" ht="19.5" customHeight="1">
      <c r="A7" s="134" t="s">
        <v>208</v>
      </c>
      <c r="B7" s="137" t="s">
        <v>37</v>
      </c>
      <c r="C7" s="139" t="s">
        <v>210</v>
      </c>
      <c r="D7" s="141" t="s">
        <v>47</v>
      </c>
      <c r="E7" s="137" t="s">
        <v>213</v>
      </c>
      <c r="F7" s="134" t="s">
        <v>211</v>
      </c>
      <c r="G7" s="145" t="s">
        <v>212</v>
      </c>
      <c r="H7" s="137" t="s">
        <v>215</v>
      </c>
      <c r="I7" s="137" t="s">
        <v>214</v>
      </c>
      <c r="J7" s="129"/>
      <c r="K7" s="129"/>
      <c r="L7" s="129"/>
      <c r="M7" s="129"/>
      <c r="N7" s="129"/>
      <c r="O7" s="155" t="s">
        <v>195</v>
      </c>
      <c r="P7" s="162" t="s">
        <v>196</v>
      </c>
      <c r="Q7" s="166" t="s">
        <v>196</v>
      </c>
      <c r="R7" s="162" t="s">
        <v>196</v>
      </c>
      <c r="S7" s="166" t="s">
        <v>196</v>
      </c>
      <c r="T7" s="162" t="s">
        <v>196</v>
      </c>
      <c r="U7" s="166" t="s">
        <v>196</v>
      </c>
      <c r="V7" s="162" t="s">
        <v>196</v>
      </c>
      <c r="W7" s="166" t="s">
        <v>196</v>
      </c>
      <c r="X7" s="162" t="s">
        <v>196</v>
      </c>
      <c r="Y7" s="166" t="s">
        <v>196</v>
      </c>
      <c r="Z7" s="162" t="s">
        <v>196</v>
      </c>
      <c r="AA7" s="166" t="s">
        <v>196</v>
      </c>
      <c r="AB7" s="166" t="s">
        <v>196</v>
      </c>
      <c r="AC7" s="166" t="s">
        <v>196</v>
      </c>
      <c r="AD7" s="166" t="s">
        <v>196</v>
      </c>
      <c r="AE7" s="166" t="s">
        <v>196</v>
      </c>
      <c r="AF7" s="166" t="s">
        <v>196</v>
      </c>
      <c r="AG7" s="166" t="s">
        <v>196</v>
      </c>
      <c r="AH7" s="166" t="s">
        <v>196</v>
      </c>
      <c r="AI7" s="166" t="s">
        <v>196</v>
      </c>
      <c r="AJ7" s="166" t="s">
        <v>196</v>
      </c>
      <c r="AK7" s="166" t="s">
        <v>196</v>
      </c>
      <c r="AL7" s="166" t="s">
        <v>196</v>
      </c>
      <c r="AM7" s="166" t="s">
        <v>196</v>
      </c>
      <c r="AN7" s="166" t="s">
        <v>196</v>
      </c>
      <c r="AO7" s="162" t="s">
        <v>196</v>
      </c>
      <c r="AP7" s="162" t="s">
        <v>196</v>
      </c>
      <c r="AQ7" s="162" t="s">
        <v>196</v>
      </c>
      <c r="AR7" s="173" t="s">
        <v>196</v>
      </c>
      <c r="AS7" s="155" t="s">
        <v>197</v>
      </c>
      <c r="AT7" s="162" t="s">
        <v>198</v>
      </c>
      <c r="AU7" s="166" t="s">
        <v>198</v>
      </c>
      <c r="AV7" s="162" t="s">
        <v>198</v>
      </c>
      <c r="AW7" s="166" t="s">
        <v>198</v>
      </c>
      <c r="AX7" s="162" t="s">
        <v>198</v>
      </c>
      <c r="AY7" s="166" t="s">
        <v>198</v>
      </c>
      <c r="AZ7" s="162" t="s">
        <v>198</v>
      </c>
      <c r="BA7" s="166" t="s">
        <v>198</v>
      </c>
      <c r="BB7" s="162" t="s">
        <v>198</v>
      </c>
      <c r="BC7" s="166" t="s">
        <v>198</v>
      </c>
      <c r="BD7" s="162" t="s">
        <v>198</v>
      </c>
      <c r="BE7" s="166" t="s">
        <v>198</v>
      </c>
      <c r="BF7" s="166" t="s">
        <v>198</v>
      </c>
      <c r="BG7" s="166" t="s">
        <v>198</v>
      </c>
      <c r="BH7" s="166" t="s">
        <v>198</v>
      </c>
      <c r="BI7" s="166" t="s">
        <v>198</v>
      </c>
      <c r="BJ7" s="166" t="s">
        <v>198</v>
      </c>
      <c r="BK7" s="166" t="s">
        <v>198</v>
      </c>
      <c r="BL7" s="166" t="s">
        <v>198</v>
      </c>
      <c r="BM7" s="166" t="s">
        <v>198</v>
      </c>
      <c r="BN7" s="166" t="s">
        <v>198</v>
      </c>
      <c r="BO7" s="166" t="s">
        <v>198</v>
      </c>
      <c r="BP7" s="166" t="s">
        <v>198</v>
      </c>
      <c r="BQ7" s="166" t="s">
        <v>198</v>
      </c>
      <c r="BR7" s="166" t="s">
        <v>198</v>
      </c>
      <c r="BS7" s="162" t="s">
        <v>198</v>
      </c>
      <c r="BT7" s="162" t="s">
        <v>198</v>
      </c>
      <c r="BU7" s="162" t="s">
        <v>198</v>
      </c>
      <c r="BV7" s="173" t="s">
        <v>198</v>
      </c>
      <c r="BW7" s="155" t="s">
        <v>67</v>
      </c>
      <c r="BX7" s="162" t="s">
        <v>67</v>
      </c>
      <c r="BY7" s="166" t="s">
        <v>67</v>
      </c>
      <c r="BZ7" s="162" t="s">
        <v>67</v>
      </c>
      <c r="CA7" s="166" t="s">
        <v>67</v>
      </c>
      <c r="CB7" s="162" t="s">
        <v>67</v>
      </c>
      <c r="CC7" s="166" t="s">
        <v>67</v>
      </c>
      <c r="CD7" s="162" t="s">
        <v>67</v>
      </c>
      <c r="CE7" s="166" t="s">
        <v>67</v>
      </c>
      <c r="CF7" s="162" t="s">
        <v>67</v>
      </c>
      <c r="CG7" s="166" t="s">
        <v>67</v>
      </c>
      <c r="CH7" s="162" t="s">
        <v>67</v>
      </c>
      <c r="CI7" s="166" t="s">
        <v>67</v>
      </c>
      <c r="CJ7" s="166" t="s">
        <v>67</v>
      </c>
      <c r="CK7" s="166" t="s">
        <v>67</v>
      </c>
      <c r="CL7" s="166" t="s">
        <v>67</v>
      </c>
      <c r="CM7" s="166" t="s">
        <v>67</v>
      </c>
      <c r="CN7" s="166" t="s">
        <v>67</v>
      </c>
      <c r="CO7" s="166" t="s">
        <v>67</v>
      </c>
      <c r="CP7" s="166" t="s">
        <v>67</v>
      </c>
      <c r="CQ7" s="166" t="s">
        <v>67</v>
      </c>
      <c r="CR7" s="166" t="s">
        <v>67</v>
      </c>
      <c r="CS7" s="166" t="s">
        <v>67</v>
      </c>
      <c r="CT7" s="166" t="s">
        <v>67</v>
      </c>
      <c r="CU7" s="166" t="s">
        <v>67</v>
      </c>
      <c r="CV7" s="166" t="s">
        <v>67</v>
      </c>
      <c r="CW7" s="162" t="s">
        <v>67</v>
      </c>
      <c r="CX7" s="162" t="s">
        <v>67</v>
      </c>
      <c r="CY7" s="162" t="s">
        <v>67</v>
      </c>
      <c r="CZ7" s="173" t="s">
        <v>67</v>
      </c>
      <c r="DA7" s="155" t="s">
        <v>168</v>
      </c>
      <c r="DB7" s="162" t="s">
        <v>168</v>
      </c>
      <c r="DC7" s="166" t="s">
        <v>168</v>
      </c>
      <c r="DD7" s="162" t="s">
        <v>168</v>
      </c>
      <c r="DE7" s="166" t="s">
        <v>168</v>
      </c>
      <c r="DF7" s="162" t="s">
        <v>168</v>
      </c>
      <c r="DG7" s="166" t="s">
        <v>168</v>
      </c>
      <c r="DH7" s="162" t="s">
        <v>168</v>
      </c>
      <c r="DI7" s="166" t="s">
        <v>168</v>
      </c>
      <c r="DJ7" s="162" t="s">
        <v>168</v>
      </c>
      <c r="DK7" s="166" t="s">
        <v>168</v>
      </c>
      <c r="DL7" s="162" t="s">
        <v>168</v>
      </c>
      <c r="DM7" s="166" t="s">
        <v>168</v>
      </c>
      <c r="DN7" s="166" t="s">
        <v>168</v>
      </c>
      <c r="DO7" s="166" t="s">
        <v>168</v>
      </c>
      <c r="DP7" s="166" t="s">
        <v>168</v>
      </c>
      <c r="DQ7" s="166" t="s">
        <v>168</v>
      </c>
      <c r="DR7" s="166" t="s">
        <v>168</v>
      </c>
      <c r="DS7" s="166" t="s">
        <v>168</v>
      </c>
      <c r="DT7" s="166" t="s">
        <v>168</v>
      </c>
      <c r="DU7" s="166" t="s">
        <v>168</v>
      </c>
      <c r="DV7" s="166" t="s">
        <v>168</v>
      </c>
      <c r="DW7" s="166" t="s">
        <v>168</v>
      </c>
      <c r="DX7" s="166" t="s">
        <v>168</v>
      </c>
      <c r="DY7" s="166" t="s">
        <v>168</v>
      </c>
      <c r="DZ7" s="166" t="s">
        <v>168</v>
      </c>
      <c r="EA7" s="162" t="s">
        <v>168</v>
      </c>
      <c r="EB7" s="162" t="s">
        <v>168</v>
      </c>
      <c r="EC7" s="162" t="s">
        <v>168</v>
      </c>
      <c r="ED7" s="173" t="s">
        <v>168</v>
      </c>
      <c r="EE7" s="155" t="s">
        <v>199</v>
      </c>
      <c r="EF7" s="162" t="s">
        <v>199</v>
      </c>
      <c r="EG7" s="166" t="s">
        <v>199</v>
      </c>
      <c r="EH7" s="162" t="s">
        <v>199</v>
      </c>
      <c r="EI7" s="166" t="s">
        <v>199</v>
      </c>
      <c r="EJ7" s="162" t="s">
        <v>199</v>
      </c>
      <c r="EK7" s="166" t="s">
        <v>199</v>
      </c>
      <c r="EL7" s="162" t="s">
        <v>199</v>
      </c>
      <c r="EM7" s="166" t="s">
        <v>199</v>
      </c>
      <c r="EN7" s="162" t="s">
        <v>199</v>
      </c>
      <c r="EO7" s="166" t="s">
        <v>199</v>
      </c>
      <c r="EP7" s="162" t="s">
        <v>199</v>
      </c>
      <c r="EQ7" s="166" t="s">
        <v>199</v>
      </c>
      <c r="ER7" s="166" t="s">
        <v>199</v>
      </c>
      <c r="ES7" s="166" t="s">
        <v>199</v>
      </c>
      <c r="ET7" s="166" t="s">
        <v>199</v>
      </c>
      <c r="EU7" s="166" t="s">
        <v>199</v>
      </c>
      <c r="EV7" s="166" t="s">
        <v>199</v>
      </c>
      <c r="EW7" s="166" t="s">
        <v>199</v>
      </c>
      <c r="EX7" s="166" t="s">
        <v>199</v>
      </c>
      <c r="EY7" s="166" t="s">
        <v>199</v>
      </c>
      <c r="EZ7" s="166" t="s">
        <v>199</v>
      </c>
      <c r="FA7" s="166" t="s">
        <v>199</v>
      </c>
      <c r="FB7" s="166" t="s">
        <v>199</v>
      </c>
      <c r="FC7" s="166" t="s">
        <v>199</v>
      </c>
      <c r="FD7" s="166" t="s">
        <v>199</v>
      </c>
      <c r="FE7" s="162" t="s">
        <v>199</v>
      </c>
      <c r="FF7" s="162" t="s">
        <v>199</v>
      </c>
      <c r="FG7" s="162" t="s">
        <v>199</v>
      </c>
      <c r="FH7" s="173" t="s">
        <v>199</v>
      </c>
      <c r="FI7" s="155" t="s">
        <v>218</v>
      </c>
      <c r="FJ7" s="162" t="s">
        <v>218</v>
      </c>
      <c r="FK7" s="166" t="s">
        <v>218</v>
      </c>
      <c r="FL7" s="162" t="s">
        <v>218</v>
      </c>
      <c r="FM7" s="166" t="s">
        <v>218</v>
      </c>
      <c r="FN7" s="162" t="s">
        <v>218</v>
      </c>
      <c r="FO7" s="166" t="s">
        <v>218</v>
      </c>
      <c r="FP7" s="162" t="s">
        <v>218</v>
      </c>
      <c r="FQ7" s="166" t="s">
        <v>218</v>
      </c>
      <c r="FR7" s="162" t="s">
        <v>218</v>
      </c>
      <c r="FS7" s="166" t="s">
        <v>218</v>
      </c>
      <c r="FT7" s="162" t="s">
        <v>218</v>
      </c>
      <c r="FU7" s="166" t="s">
        <v>218</v>
      </c>
      <c r="FV7" s="166" t="s">
        <v>218</v>
      </c>
      <c r="FW7" s="166" t="s">
        <v>218</v>
      </c>
      <c r="FX7" s="166" t="s">
        <v>218</v>
      </c>
      <c r="FY7" s="166" t="s">
        <v>218</v>
      </c>
      <c r="FZ7" s="166" t="s">
        <v>218</v>
      </c>
      <c r="GA7" s="166" t="s">
        <v>218</v>
      </c>
      <c r="GB7" s="166" t="s">
        <v>218</v>
      </c>
      <c r="GC7" s="166" t="s">
        <v>218</v>
      </c>
      <c r="GD7" s="166" t="s">
        <v>218</v>
      </c>
      <c r="GE7" s="166" t="s">
        <v>218</v>
      </c>
      <c r="GF7" s="166" t="s">
        <v>218</v>
      </c>
      <c r="GG7" s="166" t="s">
        <v>218</v>
      </c>
      <c r="GH7" s="166" t="s">
        <v>218</v>
      </c>
      <c r="GI7" s="162" t="s">
        <v>218</v>
      </c>
      <c r="GJ7" s="162" t="s">
        <v>218</v>
      </c>
      <c r="GK7" s="162" t="s">
        <v>218</v>
      </c>
      <c r="GL7" s="173" t="s">
        <v>218</v>
      </c>
    </row>
    <row r="8" spans="1:194" ht="29.25" customHeight="1">
      <c r="A8" s="134"/>
      <c r="B8" s="137"/>
      <c r="C8" s="139"/>
      <c r="D8" s="141"/>
      <c r="E8" s="137"/>
      <c r="F8" s="134"/>
      <c r="G8" s="145"/>
      <c r="H8" s="137"/>
      <c r="I8" s="137"/>
      <c r="J8" s="147" t="s">
        <v>132</v>
      </c>
      <c r="K8" s="147" t="s">
        <v>167</v>
      </c>
      <c r="L8" s="150" t="s">
        <v>41</v>
      </c>
      <c r="M8" s="152"/>
      <c r="N8" s="152"/>
      <c r="O8" s="156" t="s">
        <v>136</v>
      </c>
      <c r="P8" s="152"/>
      <c r="Q8" s="152"/>
      <c r="R8" s="152"/>
      <c r="S8" s="152"/>
      <c r="T8" s="152"/>
      <c r="U8" s="152"/>
      <c r="V8" s="152"/>
      <c r="W8" s="152"/>
      <c r="X8" s="152"/>
      <c r="Y8" s="152"/>
      <c r="Z8" s="152"/>
      <c r="AA8" s="147" t="s">
        <v>205</v>
      </c>
      <c r="AB8" s="147" t="s">
        <v>158</v>
      </c>
      <c r="AC8" s="150" t="s">
        <v>217</v>
      </c>
      <c r="AD8" s="152"/>
      <c r="AE8" s="152"/>
      <c r="AF8" s="152"/>
      <c r="AG8" s="152"/>
      <c r="AH8" s="152"/>
      <c r="AI8" s="152"/>
      <c r="AJ8" s="152"/>
      <c r="AK8" s="168"/>
      <c r="AL8" s="150" t="s">
        <v>163</v>
      </c>
      <c r="AM8" s="168"/>
      <c r="AN8" s="147" t="s">
        <v>14</v>
      </c>
      <c r="AO8" s="170" t="s">
        <v>162</v>
      </c>
      <c r="AP8" s="171"/>
      <c r="AQ8" s="171"/>
      <c r="AR8" s="174"/>
      <c r="AS8" s="156" t="s">
        <v>136</v>
      </c>
      <c r="AT8" s="152"/>
      <c r="AU8" s="152"/>
      <c r="AV8" s="152"/>
      <c r="AW8" s="152"/>
      <c r="AX8" s="152"/>
      <c r="AY8" s="152"/>
      <c r="AZ8" s="152"/>
      <c r="BA8" s="152"/>
      <c r="BB8" s="152"/>
      <c r="BC8" s="152"/>
      <c r="BD8" s="152"/>
      <c r="BE8" s="147" t="s">
        <v>205</v>
      </c>
      <c r="BF8" s="147" t="s">
        <v>158</v>
      </c>
      <c r="BG8" s="150" t="s">
        <v>217</v>
      </c>
      <c r="BH8" s="152"/>
      <c r="BI8" s="152"/>
      <c r="BJ8" s="152"/>
      <c r="BK8" s="152"/>
      <c r="BL8" s="152"/>
      <c r="BM8" s="152"/>
      <c r="BN8" s="152"/>
      <c r="BO8" s="168"/>
      <c r="BP8" s="150" t="s">
        <v>163</v>
      </c>
      <c r="BQ8" s="168"/>
      <c r="BR8" s="147" t="s">
        <v>14</v>
      </c>
      <c r="BS8" s="170" t="s">
        <v>162</v>
      </c>
      <c r="BT8" s="171"/>
      <c r="BU8" s="171"/>
      <c r="BV8" s="174"/>
      <c r="BW8" s="156" t="s">
        <v>136</v>
      </c>
      <c r="BX8" s="152"/>
      <c r="BY8" s="152"/>
      <c r="BZ8" s="152"/>
      <c r="CA8" s="152"/>
      <c r="CB8" s="152"/>
      <c r="CC8" s="152"/>
      <c r="CD8" s="152"/>
      <c r="CE8" s="152"/>
      <c r="CF8" s="152"/>
      <c r="CG8" s="152"/>
      <c r="CH8" s="152"/>
      <c r="CI8" s="147" t="s">
        <v>205</v>
      </c>
      <c r="CJ8" s="147" t="s">
        <v>158</v>
      </c>
      <c r="CK8" s="150" t="s">
        <v>217</v>
      </c>
      <c r="CL8" s="152"/>
      <c r="CM8" s="152"/>
      <c r="CN8" s="152"/>
      <c r="CO8" s="152"/>
      <c r="CP8" s="152"/>
      <c r="CQ8" s="152"/>
      <c r="CR8" s="152"/>
      <c r="CS8" s="168"/>
      <c r="CT8" s="150" t="s">
        <v>163</v>
      </c>
      <c r="CU8" s="168"/>
      <c r="CV8" s="147" t="s">
        <v>14</v>
      </c>
      <c r="CW8" s="170" t="s">
        <v>162</v>
      </c>
      <c r="CX8" s="171"/>
      <c r="CY8" s="171"/>
      <c r="CZ8" s="174"/>
      <c r="DA8" s="156" t="s">
        <v>136</v>
      </c>
      <c r="DB8" s="152"/>
      <c r="DC8" s="152"/>
      <c r="DD8" s="152"/>
      <c r="DE8" s="152"/>
      <c r="DF8" s="152"/>
      <c r="DG8" s="152"/>
      <c r="DH8" s="152"/>
      <c r="DI8" s="152"/>
      <c r="DJ8" s="152"/>
      <c r="DK8" s="152"/>
      <c r="DL8" s="152"/>
      <c r="DM8" s="147" t="s">
        <v>205</v>
      </c>
      <c r="DN8" s="147" t="s">
        <v>158</v>
      </c>
      <c r="DO8" s="150" t="s">
        <v>217</v>
      </c>
      <c r="DP8" s="152"/>
      <c r="DQ8" s="152"/>
      <c r="DR8" s="152"/>
      <c r="DS8" s="152"/>
      <c r="DT8" s="152"/>
      <c r="DU8" s="152"/>
      <c r="DV8" s="152"/>
      <c r="DW8" s="168"/>
      <c r="DX8" s="150" t="s">
        <v>163</v>
      </c>
      <c r="DY8" s="168"/>
      <c r="DZ8" s="147" t="s">
        <v>14</v>
      </c>
      <c r="EA8" s="170" t="s">
        <v>162</v>
      </c>
      <c r="EB8" s="171"/>
      <c r="EC8" s="171"/>
      <c r="ED8" s="174"/>
      <c r="EE8" s="156" t="s">
        <v>136</v>
      </c>
      <c r="EF8" s="152"/>
      <c r="EG8" s="152"/>
      <c r="EH8" s="152"/>
      <c r="EI8" s="152"/>
      <c r="EJ8" s="152"/>
      <c r="EK8" s="152"/>
      <c r="EL8" s="152"/>
      <c r="EM8" s="152"/>
      <c r="EN8" s="152"/>
      <c r="EO8" s="152"/>
      <c r="EP8" s="152"/>
      <c r="EQ8" s="147" t="s">
        <v>205</v>
      </c>
      <c r="ER8" s="147" t="s">
        <v>158</v>
      </c>
      <c r="ES8" s="150" t="s">
        <v>217</v>
      </c>
      <c r="ET8" s="152"/>
      <c r="EU8" s="152"/>
      <c r="EV8" s="152"/>
      <c r="EW8" s="152"/>
      <c r="EX8" s="152"/>
      <c r="EY8" s="152"/>
      <c r="EZ8" s="152"/>
      <c r="FA8" s="168"/>
      <c r="FB8" s="150" t="s">
        <v>163</v>
      </c>
      <c r="FC8" s="168"/>
      <c r="FD8" s="147" t="s">
        <v>14</v>
      </c>
      <c r="FE8" s="170" t="s">
        <v>162</v>
      </c>
      <c r="FF8" s="171"/>
      <c r="FG8" s="171"/>
      <c r="FH8" s="174"/>
      <c r="FI8" s="156" t="s">
        <v>136</v>
      </c>
      <c r="FJ8" s="152"/>
      <c r="FK8" s="152"/>
      <c r="FL8" s="152"/>
      <c r="FM8" s="152"/>
      <c r="FN8" s="152"/>
      <c r="FO8" s="152"/>
      <c r="FP8" s="152"/>
      <c r="FQ8" s="152"/>
      <c r="FR8" s="152"/>
      <c r="FS8" s="152"/>
      <c r="FT8" s="152"/>
      <c r="FU8" s="147" t="s">
        <v>205</v>
      </c>
      <c r="FV8" s="147" t="s">
        <v>158</v>
      </c>
      <c r="FW8" s="150" t="s">
        <v>217</v>
      </c>
      <c r="FX8" s="152"/>
      <c r="FY8" s="152"/>
      <c r="FZ8" s="152"/>
      <c r="GA8" s="152"/>
      <c r="GB8" s="152"/>
      <c r="GC8" s="152"/>
      <c r="GD8" s="152"/>
      <c r="GE8" s="168"/>
      <c r="GF8" s="150" t="s">
        <v>163</v>
      </c>
      <c r="GG8" s="168"/>
      <c r="GH8" s="147" t="s">
        <v>14</v>
      </c>
      <c r="GI8" s="170" t="s">
        <v>162</v>
      </c>
      <c r="GJ8" s="171"/>
      <c r="GK8" s="171"/>
      <c r="GL8" s="174"/>
    </row>
    <row r="9" spans="1:194" ht="93.75" customHeight="1">
      <c r="A9" s="134"/>
      <c r="B9" s="137"/>
      <c r="C9" s="139"/>
      <c r="D9" s="141"/>
      <c r="E9" s="137"/>
      <c r="F9" s="134"/>
      <c r="G9" s="145"/>
      <c r="H9" s="137"/>
      <c r="I9" s="137"/>
      <c r="J9" s="148"/>
      <c r="K9" s="148"/>
      <c r="L9" s="151" t="s">
        <v>166</v>
      </c>
      <c r="M9" s="151" t="s">
        <v>169</v>
      </c>
      <c r="N9" s="150" t="s">
        <v>165</v>
      </c>
      <c r="O9" s="157" t="s">
        <v>141</v>
      </c>
      <c r="P9" s="163" t="s">
        <v>146</v>
      </c>
      <c r="Q9" s="151" t="s">
        <v>141</v>
      </c>
      <c r="R9" s="163" t="s">
        <v>146</v>
      </c>
      <c r="S9" s="151" t="s">
        <v>141</v>
      </c>
      <c r="T9" s="163" t="s">
        <v>146</v>
      </c>
      <c r="U9" s="151" t="s">
        <v>141</v>
      </c>
      <c r="V9" s="163" t="s">
        <v>146</v>
      </c>
      <c r="W9" s="151" t="s">
        <v>141</v>
      </c>
      <c r="X9" s="163" t="s">
        <v>146</v>
      </c>
      <c r="Y9" s="151" t="s">
        <v>141</v>
      </c>
      <c r="Z9" s="163" t="s">
        <v>146</v>
      </c>
      <c r="AA9" s="148"/>
      <c r="AB9" s="148"/>
      <c r="AC9" s="151" t="s">
        <v>200</v>
      </c>
      <c r="AD9" s="151" t="s">
        <v>94</v>
      </c>
      <c r="AE9" s="151" t="s">
        <v>185</v>
      </c>
      <c r="AF9" s="151" t="s">
        <v>104</v>
      </c>
      <c r="AG9" s="151" t="s">
        <v>201</v>
      </c>
      <c r="AH9" s="151" t="s">
        <v>202</v>
      </c>
      <c r="AI9" s="151" t="s">
        <v>186</v>
      </c>
      <c r="AJ9" s="151" t="s">
        <v>216</v>
      </c>
      <c r="AK9" s="151" t="s">
        <v>203</v>
      </c>
      <c r="AL9" s="151" t="s">
        <v>164</v>
      </c>
      <c r="AM9" s="151" t="s">
        <v>148</v>
      </c>
      <c r="AN9" s="148"/>
      <c r="AO9" s="163" t="s">
        <v>206</v>
      </c>
      <c r="AP9" s="163" t="s">
        <v>82</v>
      </c>
      <c r="AQ9" s="163" t="s">
        <v>207</v>
      </c>
      <c r="AR9" s="175" t="s">
        <v>89</v>
      </c>
      <c r="AS9" s="157" t="s">
        <v>141</v>
      </c>
      <c r="AT9" s="163" t="s">
        <v>146</v>
      </c>
      <c r="AU9" s="151" t="s">
        <v>141</v>
      </c>
      <c r="AV9" s="163" t="s">
        <v>146</v>
      </c>
      <c r="AW9" s="151" t="s">
        <v>141</v>
      </c>
      <c r="AX9" s="163" t="s">
        <v>146</v>
      </c>
      <c r="AY9" s="151" t="s">
        <v>141</v>
      </c>
      <c r="AZ9" s="163" t="s">
        <v>146</v>
      </c>
      <c r="BA9" s="151" t="s">
        <v>141</v>
      </c>
      <c r="BB9" s="163" t="s">
        <v>146</v>
      </c>
      <c r="BC9" s="151" t="s">
        <v>141</v>
      </c>
      <c r="BD9" s="163" t="s">
        <v>146</v>
      </c>
      <c r="BE9" s="148"/>
      <c r="BF9" s="148"/>
      <c r="BG9" s="151" t="s">
        <v>200</v>
      </c>
      <c r="BH9" s="151" t="s">
        <v>94</v>
      </c>
      <c r="BI9" s="151" t="s">
        <v>185</v>
      </c>
      <c r="BJ9" s="151" t="s">
        <v>104</v>
      </c>
      <c r="BK9" s="151" t="s">
        <v>201</v>
      </c>
      <c r="BL9" s="151" t="s">
        <v>202</v>
      </c>
      <c r="BM9" s="151" t="s">
        <v>186</v>
      </c>
      <c r="BN9" s="151" t="s">
        <v>216</v>
      </c>
      <c r="BO9" s="151" t="s">
        <v>203</v>
      </c>
      <c r="BP9" s="151" t="s">
        <v>164</v>
      </c>
      <c r="BQ9" s="151" t="s">
        <v>148</v>
      </c>
      <c r="BR9" s="148"/>
      <c r="BS9" s="163" t="s">
        <v>206</v>
      </c>
      <c r="BT9" s="163" t="s">
        <v>82</v>
      </c>
      <c r="BU9" s="163" t="s">
        <v>207</v>
      </c>
      <c r="BV9" s="175" t="s">
        <v>89</v>
      </c>
      <c r="BW9" s="157" t="s">
        <v>141</v>
      </c>
      <c r="BX9" s="163" t="s">
        <v>146</v>
      </c>
      <c r="BY9" s="151" t="s">
        <v>141</v>
      </c>
      <c r="BZ9" s="163" t="s">
        <v>146</v>
      </c>
      <c r="CA9" s="151" t="s">
        <v>141</v>
      </c>
      <c r="CB9" s="163" t="s">
        <v>146</v>
      </c>
      <c r="CC9" s="151" t="s">
        <v>141</v>
      </c>
      <c r="CD9" s="163" t="s">
        <v>146</v>
      </c>
      <c r="CE9" s="151" t="s">
        <v>141</v>
      </c>
      <c r="CF9" s="163" t="s">
        <v>146</v>
      </c>
      <c r="CG9" s="151" t="s">
        <v>141</v>
      </c>
      <c r="CH9" s="163" t="s">
        <v>146</v>
      </c>
      <c r="CI9" s="148"/>
      <c r="CJ9" s="148"/>
      <c r="CK9" s="151" t="s">
        <v>200</v>
      </c>
      <c r="CL9" s="151" t="s">
        <v>94</v>
      </c>
      <c r="CM9" s="151" t="s">
        <v>185</v>
      </c>
      <c r="CN9" s="151" t="s">
        <v>104</v>
      </c>
      <c r="CO9" s="151" t="s">
        <v>201</v>
      </c>
      <c r="CP9" s="151" t="s">
        <v>202</v>
      </c>
      <c r="CQ9" s="151" t="s">
        <v>186</v>
      </c>
      <c r="CR9" s="151" t="s">
        <v>216</v>
      </c>
      <c r="CS9" s="151" t="s">
        <v>203</v>
      </c>
      <c r="CT9" s="151" t="s">
        <v>164</v>
      </c>
      <c r="CU9" s="151" t="s">
        <v>148</v>
      </c>
      <c r="CV9" s="148"/>
      <c r="CW9" s="163" t="s">
        <v>206</v>
      </c>
      <c r="CX9" s="163" t="s">
        <v>82</v>
      </c>
      <c r="CY9" s="163" t="s">
        <v>207</v>
      </c>
      <c r="CZ9" s="175" t="s">
        <v>89</v>
      </c>
      <c r="DA9" s="157" t="s">
        <v>141</v>
      </c>
      <c r="DB9" s="163" t="s">
        <v>146</v>
      </c>
      <c r="DC9" s="151" t="s">
        <v>141</v>
      </c>
      <c r="DD9" s="163" t="s">
        <v>146</v>
      </c>
      <c r="DE9" s="151" t="s">
        <v>141</v>
      </c>
      <c r="DF9" s="163" t="s">
        <v>146</v>
      </c>
      <c r="DG9" s="151" t="s">
        <v>141</v>
      </c>
      <c r="DH9" s="163" t="s">
        <v>146</v>
      </c>
      <c r="DI9" s="151" t="s">
        <v>141</v>
      </c>
      <c r="DJ9" s="163" t="s">
        <v>146</v>
      </c>
      <c r="DK9" s="151" t="s">
        <v>141</v>
      </c>
      <c r="DL9" s="163" t="s">
        <v>146</v>
      </c>
      <c r="DM9" s="148"/>
      <c r="DN9" s="148"/>
      <c r="DO9" s="151" t="s">
        <v>200</v>
      </c>
      <c r="DP9" s="151" t="s">
        <v>94</v>
      </c>
      <c r="DQ9" s="151" t="s">
        <v>185</v>
      </c>
      <c r="DR9" s="151" t="s">
        <v>104</v>
      </c>
      <c r="DS9" s="151" t="s">
        <v>201</v>
      </c>
      <c r="DT9" s="151" t="s">
        <v>202</v>
      </c>
      <c r="DU9" s="151" t="s">
        <v>186</v>
      </c>
      <c r="DV9" s="151" t="s">
        <v>216</v>
      </c>
      <c r="DW9" s="151" t="s">
        <v>203</v>
      </c>
      <c r="DX9" s="151" t="s">
        <v>164</v>
      </c>
      <c r="DY9" s="151" t="s">
        <v>148</v>
      </c>
      <c r="DZ9" s="148"/>
      <c r="EA9" s="163" t="s">
        <v>206</v>
      </c>
      <c r="EB9" s="163" t="s">
        <v>82</v>
      </c>
      <c r="EC9" s="163" t="s">
        <v>207</v>
      </c>
      <c r="ED9" s="175" t="s">
        <v>89</v>
      </c>
      <c r="EE9" s="157" t="s">
        <v>141</v>
      </c>
      <c r="EF9" s="163" t="s">
        <v>146</v>
      </c>
      <c r="EG9" s="151" t="s">
        <v>141</v>
      </c>
      <c r="EH9" s="163" t="s">
        <v>146</v>
      </c>
      <c r="EI9" s="151" t="s">
        <v>141</v>
      </c>
      <c r="EJ9" s="163" t="s">
        <v>146</v>
      </c>
      <c r="EK9" s="151" t="s">
        <v>141</v>
      </c>
      <c r="EL9" s="163" t="s">
        <v>146</v>
      </c>
      <c r="EM9" s="151" t="s">
        <v>141</v>
      </c>
      <c r="EN9" s="163" t="s">
        <v>146</v>
      </c>
      <c r="EO9" s="151" t="s">
        <v>141</v>
      </c>
      <c r="EP9" s="163" t="s">
        <v>146</v>
      </c>
      <c r="EQ9" s="148"/>
      <c r="ER9" s="148"/>
      <c r="ES9" s="151" t="s">
        <v>200</v>
      </c>
      <c r="ET9" s="151" t="s">
        <v>94</v>
      </c>
      <c r="EU9" s="151" t="s">
        <v>185</v>
      </c>
      <c r="EV9" s="151" t="s">
        <v>104</v>
      </c>
      <c r="EW9" s="151" t="s">
        <v>201</v>
      </c>
      <c r="EX9" s="151" t="s">
        <v>202</v>
      </c>
      <c r="EY9" s="151" t="s">
        <v>186</v>
      </c>
      <c r="EZ9" s="151" t="s">
        <v>216</v>
      </c>
      <c r="FA9" s="151" t="s">
        <v>203</v>
      </c>
      <c r="FB9" s="151" t="s">
        <v>164</v>
      </c>
      <c r="FC9" s="151" t="s">
        <v>148</v>
      </c>
      <c r="FD9" s="148"/>
      <c r="FE9" s="163" t="s">
        <v>206</v>
      </c>
      <c r="FF9" s="163" t="s">
        <v>82</v>
      </c>
      <c r="FG9" s="163" t="s">
        <v>207</v>
      </c>
      <c r="FH9" s="175" t="s">
        <v>89</v>
      </c>
      <c r="FI9" s="157" t="s">
        <v>141</v>
      </c>
      <c r="FJ9" s="163" t="s">
        <v>146</v>
      </c>
      <c r="FK9" s="151" t="s">
        <v>141</v>
      </c>
      <c r="FL9" s="163" t="s">
        <v>146</v>
      </c>
      <c r="FM9" s="151" t="s">
        <v>141</v>
      </c>
      <c r="FN9" s="163" t="s">
        <v>146</v>
      </c>
      <c r="FO9" s="151" t="s">
        <v>141</v>
      </c>
      <c r="FP9" s="163" t="s">
        <v>146</v>
      </c>
      <c r="FQ9" s="151" t="s">
        <v>141</v>
      </c>
      <c r="FR9" s="163" t="s">
        <v>146</v>
      </c>
      <c r="FS9" s="151" t="s">
        <v>141</v>
      </c>
      <c r="FT9" s="163" t="s">
        <v>146</v>
      </c>
      <c r="FU9" s="148"/>
      <c r="FV9" s="148"/>
      <c r="FW9" s="151" t="s">
        <v>200</v>
      </c>
      <c r="FX9" s="151" t="s">
        <v>94</v>
      </c>
      <c r="FY9" s="151" t="s">
        <v>185</v>
      </c>
      <c r="FZ9" s="151" t="s">
        <v>104</v>
      </c>
      <c r="GA9" s="151" t="s">
        <v>201</v>
      </c>
      <c r="GB9" s="151" t="s">
        <v>202</v>
      </c>
      <c r="GC9" s="151" t="s">
        <v>186</v>
      </c>
      <c r="GD9" s="151" t="s">
        <v>216</v>
      </c>
      <c r="GE9" s="151" t="s">
        <v>203</v>
      </c>
      <c r="GF9" s="151" t="s">
        <v>164</v>
      </c>
      <c r="GG9" s="151" t="s">
        <v>148</v>
      </c>
      <c r="GH9" s="148"/>
      <c r="GI9" s="163" t="s">
        <v>206</v>
      </c>
      <c r="GJ9" s="163" t="s">
        <v>82</v>
      </c>
      <c r="GK9" s="163" t="s">
        <v>207</v>
      </c>
      <c r="GL9" s="175" t="s">
        <v>89</v>
      </c>
    </row>
    <row r="10" spans="1:194">
      <c r="A10" s="135"/>
      <c r="B10" s="138"/>
      <c r="C10" s="140"/>
      <c r="D10" s="138"/>
      <c r="E10" s="138"/>
      <c r="F10" s="143"/>
      <c r="G10" s="146"/>
      <c r="H10" s="138"/>
      <c r="I10" s="138"/>
      <c r="J10" s="149"/>
      <c r="K10" s="149"/>
      <c r="L10" s="149"/>
      <c r="M10" s="149"/>
      <c r="N10" s="153"/>
      <c r="O10" s="158"/>
      <c r="P10" s="164"/>
      <c r="Q10" s="149"/>
      <c r="R10" s="164"/>
      <c r="S10" s="149"/>
      <c r="T10" s="164"/>
      <c r="U10" s="149"/>
      <c r="V10" s="164"/>
      <c r="W10" s="149"/>
      <c r="X10" s="164"/>
      <c r="Y10" s="149"/>
      <c r="Z10" s="164"/>
      <c r="AA10" s="149"/>
      <c r="AB10" s="149"/>
      <c r="AC10" s="149"/>
      <c r="AD10" s="149"/>
      <c r="AE10" s="149"/>
      <c r="AF10" s="149"/>
      <c r="AG10" s="149"/>
      <c r="AH10" s="149"/>
      <c r="AI10" s="149"/>
      <c r="AJ10" s="149"/>
      <c r="AK10" s="149"/>
      <c r="AL10" s="149"/>
      <c r="AM10" s="149"/>
      <c r="AN10" s="149"/>
      <c r="AO10" s="164"/>
      <c r="AP10" s="164"/>
      <c r="AQ10" s="164"/>
      <c r="AR10" s="176"/>
      <c r="AS10" s="158"/>
      <c r="AT10" s="164"/>
      <c r="AU10" s="149"/>
      <c r="AV10" s="164"/>
      <c r="AW10" s="149"/>
      <c r="AX10" s="164"/>
      <c r="AY10" s="149"/>
      <c r="AZ10" s="164"/>
      <c r="BA10" s="149"/>
      <c r="BB10" s="164"/>
      <c r="BC10" s="149"/>
      <c r="BD10" s="164"/>
      <c r="BE10" s="149"/>
      <c r="BF10" s="149"/>
      <c r="BG10" s="149"/>
      <c r="BH10" s="149"/>
      <c r="BI10" s="149"/>
      <c r="BJ10" s="149"/>
      <c r="BK10" s="149"/>
      <c r="BL10" s="149"/>
      <c r="BM10" s="149"/>
      <c r="BN10" s="149"/>
      <c r="BO10" s="149"/>
      <c r="BP10" s="149"/>
      <c r="BQ10" s="149"/>
      <c r="BR10" s="149"/>
      <c r="BS10" s="164"/>
      <c r="BT10" s="164"/>
      <c r="BU10" s="164"/>
      <c r="BV10" s="176"/>
      <c r="BW10" s="158"/>
      <c r="BX10" s="164"/>
      <c r="BY10" s="149"/>
      <c r="BZ10" s="164"/>
      <c r="CA10" s="149"/>
      <c r="CB10" s="164"/>
      <c r="CC10" s="149"/>
      <c r="CD10" s="164"/>
      <c r="CE10" s="149"/>
      <c r="CF10" s="164"/>
      <c r="CG10" s="149"/>
      <c r="CH10" s="164"/>
      <c r="CI10" s="149"/>
      <c r="CJ10" s="149"/>
      <c r="CK10" s="149"/>
      <c r="CL10" s="149"/>
      <c r="CM10" s="149"/>
      <c r="CN10" s="149"/>
      <c r="CO10" s="149"/>
      <c r="CP10" s="149"/>
      <c r="CQ10" s="149"/>
      <c r="CR10" s="149"/>
      <c r="CS10" s="149"/>
      <c r="CT10" s="149"/>
      <c r="CU10" s="149"/>
      <c r="CV10" s="149"/>
      <c r="CW10" s="164"/>
      <c r="CX10" s="164"/>
      <c r="CY10" s="164"/>
      <c r="CZ10" s="176"/>
      <c r="DA10" s="158"/>
      <c r="DB10" s="164"/>
      <c r="DC10" s="149"/>
      <c r="DD10" s="164"/>
      <c r="DE10" s="149"/>
      <c r="DF10" s="164"/>
      <c r="DG10" s="149"/>
      <c r="DH10" s="164"/>
      <c r="DI10" s="149"/>
      <c r="DJ10" s="164"/>
      <c r="DK10" s="149"/>
      <c r="DL10" s="164"/>
      <c r="DM10" s="149"/>
      <c r="DN10" s="149"/>
      <c r="DO10" s="149"/>
      <c r="DP10" s="149"/>
      <c r="DQ10" s="149"/>
      <c r="DR10" s="149"/>
      <c r="DS10" s="149"/>
      <c r="DT10" s="149"/>
      <c r="DU10" s="149"/>
      <c r="DV10" s="149"/>
      <c r="DW10" s="149"/>
      <c r="DX10" s="149"/>
      <c r="DY10" s="149"/>
      <c r="DZ10" s="149"/>
      <c r="EA10" s="164"/>
      <c r="EB10" s="164"/>
      <c r="EC10" s="164"/>
      <c r="ED10" s="176"/>
      <c r="EE10" s="158"/>
      <c r="EF10" s="164"/>
      <c r="EG10" s="149"/>
      <c r="EH10" s="164"/>
      <c r="EI10" s="149"/>
      <c r="EJ10" s="164"/>
      <c r="EK10" s="149"/>
      <c r="EL10" s="164"/>
      <c r="EM10" s="149"/>
      <c r="EN10" s="164"/>
      <c r="EO10" s="149"/>
      <c r="EP10" s="164"/>
      <c r="EQ10" s="149"/>
      <c r="ER10" s="149"/>
      <c r="ES10" s="149"/>
      <c r="ET10" s="149"/>
      <c r="EU10" s="149"/>
      <c r="EV10" s="149"/>
      <c r="EW10" s="149"/>
      <c r="EX10" s="149"/>
      <c r="EY10" s="149"/>
      <c r="EZ10" s="149"/>
      <c r="FA10" s="149"/>
      <c r="FB10" s="149"/>
      <c r="FC10" s="149"/>
      <c r="FD10" s="149"/>
      <c r="FE10" s="164"/>
      <c r="FF10" s="164"/>
      <c r="FG10" s="164"/>
      <c r="FH10" s="176"/>
      <c r="FI10" s="158"/>
      <c r="FJ10" s="164"/>
      <c r="FK10" s="149"/>
      <c r="FL10" s="164"/>
      <c r="FM10" s="149"/>
      <c r="FN10" s="164"/>
      <c r="FO10" s="149"/>
      <c r="FP10" s="164"/>
      <c r="FQ10" s="149"/>
      <c r="FR10" s="164"/>
      <c r="FS10" s="149"/>
      <c r="FT10" s="164"/>
      <c r="FU10" s="149"/>
      <c r="FV10" s="149"/>
      <c r="FW10" s="149"/>
      <c r="FX10" s="149"/>
      <c r="FY10" s="149"/>
      <c r="FZ10" s="149"/>
      <c r="GA10" s="149"/>
      <c r="GB10" s="149"/>
      <c r="GC10" s="149"/>
      <c r="GD10" s="149"/>
      <c r="GE10" s="149"/>
      <c r="GF10" s="149"/>
      <c r="GG10" s="149"/>
      <c r="GH10" s="149"/>
      <c r="GI10" s="164"/>
      <c r="GJ10" s="164"/>
      <c r="GK10" s="164"/>
      <c r="GL10" s="176"/>
    </row>
    <row r="11" spans="1:194">
      <c r="A11" s="135"/>
      <c r="B11" s="138"/>
      <c r="C11" s="140"/>
      <c r="D11" s="138"/>
      <c r="E11" s="138"/>
      <c r="F11" s="143"/>
      <c r="G11" s="146"/>
      <c r="H11" s="138"/>
      <c r="I11" s="138"/>
      <c r="J11" s="149"/>
      <c r="K11" s="149"/>
      <c r="L11" s="149"/>
      <c r="M11" s="149"/>
      <c r="N11" s="153"/>
      <c r="O11" s="158"/>
      <c r="P11" s="164"/>
      <c r="Q11" s="149"/>
      <c r="R11" s="164"/>
      <c r="S11" s="149"/>
      <c r="T11" s="164"/>
      <c r="U11" s="149"/>
      <c r="V11" s="164"/>
      <c r="W11" s="149"/>
      <c r="X11" s="164"/>
      <c r="Y11" s="149"/>
      <c r="Z11" s="164"/>
      <c r="AA11" s="149"/>
      <c r="AB11" s="149"/>
      <c r="AC11" s="149"/>
      <c r="AD11" s="149"/>
      <c r="AE11" s="149"/>
      <c r="AF11" s="149"/>
      <c r="AG11" s="149"/>
      <c r="AH11" s="149"/>
      <c r="AI11" s="149"/>
      <c r="AJ11" s="149"/>
      <c r="AK11" s="149"/>
      <c r="AL11" s="149"/>
      <c r="AM11" s="149"/>
      <c r="AN11" s="149"/>
      <c r="AO11" s="164"/>
      <c r="AP11" s="164"/>
      <c r="AQ11" s="164"/>
      <c r="AR11" s="176"/>
      <c r="AS11" s="158"/>
      <c r="AT11" s="164"/>
      <c r="AU11" s="149"/>
      <c r="AV11" s="164"/>
      <c r="AW11" s="149"/>
      <c r="AX11" s="164"/>
      <c r="AY11" s="149"/>
      <c r="AZ11" s="164"/>
      <c r="BA11" s="149"/>
      <c r="BB11" s="164"/>
      <c r="BC11" s="149"/>
      <c r="BD11" s="164"/>
      <c r="BE11" s="149"/>
      <c r="BF11" s="149"/>
      <c r="BG11" s="149"/>
      <c r="BH11" s="149"/>
      <c r="BI11" s="149"/>
      <c r="BJ11" s="149"/>
      <c r="BK11" s="149"/>
      <c r="BL11" s="149"/>
      <c r="BM11" s="149"/>
      <c r="BN11" s="149"/>
      <c r="BO11" s="149"/>
      <c r="BP11" s="149"/>
      <c r="BQ11" s="149"/>
      <c r="BR11" s="149"/>
      <c r="BS11" s="164"/>
      <c r="BT11" s="164"/>
      <c r="BU11" s="164"/>
      <c r="BV11" s="176"/>
      <c r="BW11" s="158"/>
      <c r="BX11" s="164"/>
      <c r="BY11" s="149"/>
      <c r="BZ11" s="164"/>
      <c r="CA11" s="149"/>
      <c r="CB11" s="164"/>
      <c r="CC11" s="149"/>
      <c r="CD11" s="164"/>
      <c r="CE11" s="149"/>
      <c r="CF11" s="164"/>
      <c r="CG11" s="149"/>
      <c r="CH11" s="164"/>
      <c r="CI11" s="149"/>
      <c r="CJ11" s="149"/>
      <c r="CK11" s="149"/>
      <c r="CL11" s="149"/>
      <c r="CM11" s="149"/>
      <c r="CN11" s="149"/>
      <c r="CO11" s="149"/>
      <c r="CP11" s="149"/>
      <c r="CQ11" s="149"/>
      <c r="CR11" s="149"/>
      <c r="CS11" s="149"/>
      <c r="CT11" s="149"/>
      <c r="CU11" s="149"/>
      <c r="CV11" s="149"/>
      <c r="CW11" s="164"/>
      <c r="CX11" s="164"/>
      <c r="CY11" s="164"/>
      <c r="CZ11" s="176"/>
      <c r="DA11" s="158"/>
      <c r="DB11" s="164"/>
      <c r="DC11" s="149"/>
      <c r="DD11" s="164"/>
      <c r="DE11" s="149"/>
      <c r="DF11" s="164"/>
      <c r="DG11" s="149"/>
      <c r="DH11" s="164"/>
      <c r="DI11" s="149"/>
      <c r="DJ11" s="164"/>
      <c r="DK11" s="149"/>
      <c r="DL11" s="164"/>
      <c r="DM11" s="149"/>
      <c r="DN11" s="149"/>
      <c r="DO11" s="149"/>
      <c r="DP11" s="149"/>
      <c r="DQ11" s="149"/>
      <c r="DR11" s="149"/>
      <c r="DS11" s="149"/>
      <c r="DT11" s="149"/>
      <c r="DU11" s="149"/>
      <c r="DV11" s="149"/>
      <c r="DW11" s="149"/>
      <c r="DX11" s="149"/>
      <c r="DY11" s="149"/>
      <c r="DZ11" s="149"/>
      <c r="EA11" s="164"/>
      <c r="EB11" s="164"/>
      <c r="EC11" s="164"/>
      <c r="ED11" s="176"/>
      <c r="EE11" s="158"/>
      <c r="EF11" s="164"/>
      <c r="EG11" s="149"/>
      <c r="EH11" s="164"/>
      <c r="EI11" s="149"/>
      <c r="EJ11" s="164"/>
      <c r="EK11" s="149"/>
      <c r="EL11" s="164"/>
      <c r="EM11" s="149"/>
      <c r="EN11" s="164"/>
      <c r="EO11" s="149"/>
      <c r="EP11" s="164"/>
      <c r="EQ11" s="149"/>
      <c r="ER11" s="149"/>
      <c r="ES11" s="149"/>
      <c r="ET11" s="149"/>
      <c r="EU11" s="149"/>
      <c r="EV11" s="149"/>
      <c r="EW11" s="149"/>
      <c r="EX11" s="149"/>
      <c r="EY11" s="149"/>
      <c r="EZ11" s="149"/>
      <c r="FA11" s="149"/>
      <c r="FB11" s="149"/>
      <c r="FC11" s="149"/>
      <c r="FD11" s="149"/>
      <c r="FE11" s="164"/>
      <c r="FF11" s="164"/>
      <c r="FG11" s="164"/>
      <c r="FH11" s="176"/>
      <c r="FI11" s="158"/>
      <c r="FJ11" s="164"/>
      <c r="FK11" s="149"/>
      <c r="FL11" s="164"/>
      <c r="FM11" s="149"/>
      <c r="FN11" s="164"/>
      <c r="FO11" s="149"/>
      <c r="FP11" s="164"/>
      <c r="FQ11" s="149"/>
      <c r="FR11" s="164"/>
      <c r="FS11" s="149"/>
      <c r="FT11" s="164"/>
      <c r="FU11" s="149"/>
      <c r="FV11" s="149"/>
      <c r="FW11" s="149"/>
      <c r="FX11" s="149"/>
      <c r="FY11" s="149"/>
      <c r="FZ11" s="149"/>
      <c r="GA11" s="149"/>
      <c r="GB11" s="149"/>
      <c r="GC11" s="149"/>
      <c r="GD11" s="149"/>
      <c r="GE11" s="149"/>
      <c r="GF11" s="149"/>
      <c r="GG11" s="149"/>
      <c r="GH11" s="149"/>
      <c r="GI11" s="164"/>
      <c r="GJ11" s="164"/>
      <c r="GK11" s="164"/>
      <c r="GL11" s="176"/>
    </row>
    <row r="12" spans="1:194">
      <c r="A12" s="135"/>
      <c r="B12" s="138"/>
      <c r="C12" s="140"/>
      <c r="D12" s="138"/>
      <c r="E12" s="138"/>
      <c r="F12" s="143"/>
      <c r="G12" s="146"/>
      <c r="H12" s="138"/>
      <c r="I12" s="138"/>
      <c r="J12" s="149"/>
      <c r="K12" s="149"/>
      <c r="L12" s="149"/>
      <c r="M12" s="149"/>
      <c r="N12" s="153"/>
      <c r="O12" s="158"/>
      <c r="P12" s="164"/>
      <c r="Q12" s="149"/>
      <c r="R12" s="164"/>
      <c r="S12" s="149"/>
      <c r="T12" s="164"/>
      <c r="U12" s="149"/>
      <c r="V12" s="164"/>
      <c r="W12" s="149"/>
      <c r="X12" s="164"/>
      <c r="Y12" s="149"/>
      <c r="Z12" s="164"/>
      <c r="AA12" s="149"/>
      <c r="AB12" s="149"/>
      <c r="AC12" s="149"/>
      <c r="AD12" s="149"/>
      <c r="AE12" s="149"/>
      <c r="AF12" s="149"/>
      <c r="AG12" s="149"/>
      <c r="AH12" s="149"/>
      <c r="AI12" s="149"/>
      <c r="AJ12" s="149"/>
      <c r="AK12" s="149"/>
      <c r="AL12" s="169"/>
      <c r="AM12" s="149"/>
      <c r="AN12" s="149"/>
      <c r="AO12" s="164"/>
      <c r="AP12" s="164"/>
      <c r="AQ12" s="164"/>
      <c r="AR12" s="176"/>
      <c r="AS12" s="158"/>
      <c r="AT12" s="164"/>
      <c r="AU12" s="149"/>
      <c r="AV12" s="164"/>
      <c r="AW12" s="149"/>
      <c r="AX12" s="164"/>
      <c r="AY12" s="149"/>
      <c r="AZ12" s="164"/>
      <c r="BA12" s="149"/>
      <c r="BB12" s="164"/>
      <c r="BC12" s="149"/>
      <c r="BD12" s="164"/>
      <c r="BE12" s="149"/>
      <c r="BF12" s="149"/>
      <c r="BG12" s="149"/>
      <c r="BH12" s="149"/>
      <c r="BI12" s="149"/>
      <c r="BJ12" s="149"/>
      <c r="BK12" s="149"/>
      <c r="BL12" s="149"/>
      <c r="BM12" s="149"/>
      <c r="BN12" s="149"/>
      <c r="BO12" s="149"/>
      <c r="BP12" s="169"/>
      <c r="BQ12" s="149"/>
      <c r="BR12" s="149"/>
      <c r="BS12" s="164"/>
      <c r="BT12" s="164"/>
      <c r="BU12" s="164"/>
      <c r="BV12" s="176"/>
      <c r="BW12" s="158"/>
      <c r="BX12" s="164"/>
      <c r="BY12" s="149"/>
      <c r="BZ12" s="164"/>
      <c r="CA12" s="149"/>
      <c r="CB12" s="164"/>
      <c r="CC12" s="149"/>
      <c r="CD12" s="164"/>
      <c r="CE12" s="149"/>
      <c r="CF12" s="164"/>
      <c r="CG12" s="149"/>
      <c r="CH12" s="164"/>
      <c r="CI12" s="149"/>
      <c r="CJ12" s="149"/>
      <c r="CK12" s="149"/>
      <c r="CL12" s="149"/>
      <c r="CM12" s="149"/>
      <c r="CN12" s="149"/>
      <c r="CO12" s="149"/>
      <c r="CP12" s="149"/>
      <c r="CQ12" s="149"/>
      <c r="CR12" s="149"/>
      <c r="CS12" s="149"/>
      <c r="CT12" s="169"/>
      <c r="CU12" s="149"/>
      <c r="CV12" s="149"/>
      <c r="CW12" s="164"/>
      <c r="CX12" s="164"/>
      <c r="CY12" s="164"/>
      <c r="CZ12" s="176"/>
      <c r="DA12" s="158"/>
      <c r="DB12" s="164"/>
      <c r="DC12" s="149"/>
      <c r="DD12" s="164"/>
      <c r="DE12" s="149"/>
      <c r="DF12" s="164"/>
      <c r="DG12" s="149"/>
      <c r="DH12" s="164"/>
      <c r="DI12" s="149"/>
      <c r="DJ12" s="164"/>
      <c r="DK12" s="149"/>
      <c r="DL12" s="164"/>
      <c r="DM12" s="149"/>
      <c r="DN12" s="149"/>
      <c r="DO12" s="149"/>
      <c r="DP12" s="149"/>
      <c r="DQ12" s="149"/>
      <c r="DR12" s="149"/>
      <c r="DS12" s="149"/>
      <c r="DT12" s="149"/>
      <c r="DU12" s="149"/>
      <c r="DV12" s="149"/>
      <c r="DW12" s="149"/>
      <c r="DX12" s="169"/>
      <c r="DY12" s="149"/>
      <c r="DZ12" s="149"/>
      <c r="EA12" s="164"/>
      <c r="EB12" s="164"/>
      <c r="EC12" s="164"/>
      <c r="ED12" s="176"/>
      <c r="EE12" s="158"/>
      <c r="EF12" s="164"/>
      <c r="EG12" s="149"/>
      <c r="EH12" s="164"/>
      <c r="EI12" s="149"/>
      <c r="EJ12" s="164"/>
      <c r="EK12" s="149"/>
      <c r="EL12" s="164"/>
      <c r="EM12" s="149"/>
      <c r="EN12" s="164"/>
      <c r="EO12" s="149"/>
      <c r="EP12" s="164"/>
      <c r="EQ12" s="149"/>
      <c r="ER12" s="149"/>
      <c r="ES12" s="149"/>
      <c r="ET12" s="149"/>
      <c r="EU12" s="149"/>
      <c r="EV12" s="149"/>
      <c r="EW12" s="149"/>
      <c r="EX12" s="149"/>
      <c r="EY12" s="149"/>
      <c r="EZ12" s="149"/>
      <c r="FA12" s="149"/>
      <c r="FB12" s="169"/>
      <c r="FC12" s="149"/>
      <c r="FD12" s="149"/>
      <c r="FE12" s="164"/>
      <c r="FF12" s="164"/>
      <c r="FG12" s="164"/>
      <c r="FH12" s="176"/>
      <c r="FI12" s="158"/>
      <c r="FJ12" s="164"/>
      <c r="FK12" s="149"/>
      <c r="FL12" s="164"/>
      <c r="FM12" s="149"/>
      <c r="FN12" s="164"/>
      <c r="FO12" s="149"/>
      <c r="FP12" s="164"/>
      <c r="FQ12" s="149"/>
      <c r="FR12" s="164"/>
      <c r="FS12" s="149"/>
      <c r="FT12" s="164"/>
      <c r="FU12" s="149"/>
      <c r="FV12" s="149"/>
      <c r="FW12" s="149"/>
      <c r="FX12" s="149"/>
      <c r="FY12" s="149"/>
      <c r="FZ12" s="149"/>
      <c r="GA12" s="149"/>
      <c r="GB12" s="149"/>
      <c r="GC12" s="149"/>
      <c r="GD12" s="149"/>
      <c r="GE12" s="149"/>
      <c r="GF12" s="169"/>
      <c r="GG12" s="149"/>
      <c r="GH12" s="149"/>
      <c r="GI12" s="164"/>
      <c r="GJ12" s="164"/>
      <c r="GK12" s="164"/>
      <c r="GL12" s="176"/>
    </row>
    <row r="13" spans="1:194">
      <c r="A13" s="135"/>
      <c r="B13" s="138"/>
      <c r="C13" s="140"/>
      <c r="D13" s="138"/>
      <c r="E13" s="138"/>
      <c r="F13" s="143"/>
      <c r="G13" s="146"/>
      <c r="H13" s="138"/>
      <c r="I13" s="138"/>
      <c r="J13" s="149"/>
      <c r="K13" s="149"/>
      <c r="L13" s="149"/>
      <c r="M13" s="149"/>
      <c r="N13" s="153"/>
      <c r="O13" s="158"/>
      <c r="P13" s="164"/>
      <c r="Q13" s="149"/>
      <c r="R13" s="164"/>
      <c r="S13" s="149"/>
      <c r="T13" s="164"/>
      <c r="U13" s="149"/>
      <c r="V13" s="164"/>
      <c r="W13" s="149"/>
      <c r="X13" s="164"/>
      <c r="Y13" s="149"/>
      <c r="Z13" s="164"/>
      <c r="AA13" s="149"/>
      <c r="AB13" s="149"/>
      <c r="AC13" s="149"/>
      <c r="AD13" s="149"/>
      <c r="AE13" s="149"/>
      <c r="AF13" s="149"/>
      <c r="AG13" s="149"/>
      <c r="AH13" s="149"/>
      <c r="AI13" s="149"/>
      <c r="AJ13" s="149"/>
      <c r="AK13" s="149"/>
      <c r="AL13" s="169"/>
      <c r="AM13" s="149"/>
      <c r="AN13" s="149"/>
      <c r="AO13" s="164"/>
      <c r="AP13" s="164"/>
      <c r="AQ13" s="164"/>
      <c r="AR13" s="176"/>
      <c r="AS13" s="158"/>
      <c r="AT13" s="164"/>
      <c r="AU13" s="149"/>
      <c r="AV13" s="164"/>
      <c r="AW13" s="149"/>
      <c r="AX13" s="164"/>
      <c r="AY13" s="149"/>
      <c r="AZ13" s="164"/>
      <c r="BA13" s="149"/>
      <c r="BB13" s="164"/>
      <c r="BC13" s="149"/>
      <c r="BD13" s="164"/>
      <c r="BE13" s="149"/>
      <c r="BF13" s="149"/>
      <c r="BG13" s="149"/>
      <c r="BH13" s="149"/>
      <c r="BI13" s="149"/>
      <c r="BJ13" s="149"/>
      <c r="BK13" s="149"/>
      <c r="BL13" s="149"/>
      <c r="BM13" s="149"/>
      <c r="BN13" s="149"/>
      <c r="BO13" s="149"/>
      <c r="BP13" s="169"/>
      <c r="BQ13" s="149"/>
      <c r="BR13" s="149"/>
      <c r="BS13" s="164"/>
      <c r="BT13" s="164"/>
      <c r="BU13" s="164"/>
      <c r="BV13" s="176"/>
      <c r="BW13" s="158"/>
      <c r="BX13" s="164"/>
      <c r="BY13" s="149"/>
      <c r="BZ13" s="164"/>
      <c r="CA13" s="149"/>
      <c r="CB13" s="164"/>
      <c r="CC13" s="149"/>
      <c r="CD13" s="164"/>
      <c r="CE13" s="149"/>
      <c r="CF13" s="164"/>
      <c r="CG13" s="149"/>
      <c r="CH13" s="164"/>
      <c r="CI13" s="149"/>
      <c r="CJ13" s="149"/>
      <c r="CK13" s="149"/>
      <c r="CL13" s="149"/>
      <c r="CM13" s="149"/>
      <c r="CN13" s="149"/>
      <c r="CO13" s="149"/>
      <c r="CP13" s="149"/>
      <c r="CQ13" s="149"/>
      <c r="CR13" s="149"/>
      <c r="CS13" s="149"/>
      <c r="CT13" s="169"/>
      <c r="CU13" s="149"/>
      <c r="CV13" s="149"/>
      <c r="CW13" s="164"/>
      <c r="CX13" s="164"/>
      <c r="CY13" s="164"/>
      <c r="CZ13" s="176"/>
      <c r="DA13" s="158"/>
      <c r="DB13" s="164"/>
      <c r="DC13" s="149"/>
      <c r="DD13" s="164"/>
      <c r="DE13" s="149"/>
      <c r="DF13" s="164"/>
      <c r="DG13" s="149"/>
      <c r="DH13" s="164"/>
      <c r="DI13" s="149"/>
      <c r="DJ13" s="164"/>
      <c r="DK13" s="149"/>
      <c r="DL13" s="164"/>
      <c r="DM13" s="149"/>
      <c r="DN13" s="149"/>
      <c r="DO13" s="149"/>
      <c r="DP13" s="149"/>
      <c r="DQ13" s="149"/>
      <c r="DR13" s="149"/>
      <c r="DS13" s="149"/>
      <c r="DT13" s="149"/>
      <c r="DU13" s="149"/>
      <c r="DV13" s="149"/>
      <c r="DW13" s="149"/>
      <c r="DX13" s="169"/>
      <c r="DY13" s="149"/>
      <c r="DZ13" s="149"/>
      <c r="EA13" s="164"/>
      <c r="EB13" s="164"/>
      <c r="EC13" s="164"/>
      <c r="ED13" s="176"/>
      <c r="EE13" s="158"/>
      <c r="EF13" s="164"/>
      <c r="EG13" s="149"/>
      <c r="EH13" s="164"/>
      <c r="EI13" s="149"/>
      <c r="EJ13" s="164"/>
      <c r="EK13" s="149"/>
      <c r="EL13" s="164"/>
      <c r="EM13" s="149"/>
      <c r="EN13" s="164"/>
      <c r="EO13" s="149"/>
      <c r="EP13" s="164"/>
      <c r="EQ13" s="149"/>
      <c r="ER13" s="149"/>
      <c r="ES13" s="149"/>
      <c r="ET13" s="149"/>
      <c r="EU13" s="149"/>
      <c r="EV13" s="149"/>
      <c r="EW13" s="149"/>
      <c r="EX13" s="149"/>
      <c r="EY13" s="149"/>
      <c r="EZ13" s="149"/>
      <c r="FA13" s="149"/>
      <c r="FB13" s="169"/>
      <c r="FC13" s="149"/>
      <c r="FD13" s="149"/>
      <c r="FE13" s="164"/>
      <c r="FF13" s="164"/>
      <c r="FG13" s="164"/>
      <c r="FH13" s="176"/>
      <c r="FI13" s="158"/>
      <c r="FJ13" s="164"/>
      <c r="FK13" s="149"/>
      <c r="FL13" s="164"/>
      <c r="FM13" s="149"/>
      <c r="FN13" s="164"/>
      <c r="FO13" s="149"/>
      <c r="FP13" s="164"/>
      <c r="FQ13" s="149"/>
      <c r="FR13" s="164"/>
      <c r="FS13" s="149"/>
      <c r="FT13" s="164"/>
      <c r="FU13" s="149"/>
      <c r="FV13" s="149"/>
      <c r="FW13" s="149"/>
      <c r="FX13" s="149"/>
      <c r="FY13" s="149"/>
      <c r="FZ13" s="149"/>
      <c r="GA13" s="149"/>
      <c r="GB13" s="149"/>
      <c r="GC13" s="149"/>
      <c r="GD13" s="149"/>
      <c r="GE13" s="149"/>
      <c r="GF13" s="169"/>
      <c r="GG13" s="149"/>
      <c r="GH13" s="149"/>
      <c r="GI13" s="164"/>
      <c r="GJ13" s="164"/>
      <c r="GK13" s="164"/>
      <c r="GL13" s="176"/>
    </row>
    <row r="14" spans="1:194">
      <c r="A14" s="135"/>
      <c r="B14" s="138"/>
      <c r="C14" s="140"/>
      <c r="D14" s="138"/>
      <c r="E14" s="138"/>
      <c r="F14" s="143"/>
      <c r="G14" s="146"/>
      <c r="H14" s="138"/>
      <c r="I14" s="138"/>
      <c r="J14" s="149"/>
      <c r="K14" s="149"/>
      <c r="L14" s="149"/>
      <c r="M14" s="149"/>
      <c r="N14" s="153"/>
      <c r="O14" s="158"/>
      <c r="P14" s="164"/>
      <c r="Q14" s="149"/>
      <c r="R14" s="164"/>
      <c r="S14" s="149"/>
      <c r="T14" s="164"/>
      <c r="U14" s="149"/>
      <c r="V14" s="164"/>
      <c r="W14" s="149"/>
      <c r="X14" s="164"/>
      <c r="Y14" s="149"/>
      <c r="Z14" s="164"/>
      <c r="AA14" s="149"/>
      <c r="AB14" s="149"/>
      <c r="AC14" s="149"/>
      <c r="AD14" s="149"/>
      <c r="AE14" s="149"/>
      <c r="AF14" s="149"/>
      <c r="AG14" s="149"/>
      <c r="AH14" s="149"/>
      <c r="AI14" s="149"/>
      <c r="AJ14" s="149"/>
      <c r="AK14" s="149"/>
      <c r="AL14" s="149"/>
      <c r="AM14" s="149"/>
      <c r="AN14" s="149"/>
      <c r="AO14" s="164"/>
      <c r="AP14" s="164"/>
      <c r="AQ14" s="164"/>
      <c r="AR14" s="176"/>
      <c r="AS14" s="158"/>
      <c r="AT14" s="164"/>
      <c r="AU14" s="149"/>
      <c r="AV14" s="164"/>
      <c r="AW14" s="149"/>
      <c r="AX14" s="164"/>
      <c r="AY14" s="149"/>
      <c r="AZ14" s="164"/>
      <c r="BA14" s="149"/>
      <c r="BB14" s="164"/>
      <c r="BC14" s="149"/>
      <c r="BD14" s="164"/>
      <c r="BE14" s="149"/>
      <c r="BF14" s="149"/>
      <c r="BG14" s="149"/>
      <c r="BH14" s="149"/>
      <c r="BI14" s="149"/>
      <c r="BJ14" s="149"/>
      <c r="BK14" s="149"/>
      <c r="BL14" s="149"/>
      <c r="BM14" s="149"/>
      <c r="BN14" s="149"/>
      <c r="BO14" s="149"/>
      <c r="BP14" s="149"/>
      <c r="BQ14" s="149"/>
      <c r="BR14" s="149"/>
      <c r="BS14" s="164"/>
      <c r="BT14" s="164"/>
      <c r="BU14" s="164"/>
      <c r="BV14" s="176"/>
      <c r="BW14" s="158"/>
      <c r="BX14" s="164"/>
      <c r="BY14" s="149"/>
      <c r="BZ14" s="164"/>
      <c r="CA14" s="149"/>
      <c r="CB14" s="164"/>
      <c r="CC14" s="149"/>
      <c r="CD14" s="164"/>
      <c r="CE14" s="149"/>
      <c r="CF14" s="164"/>
      <c r="CG14" s="149"/>
      <c r="CH14" s="164"/>
      <c r="CI14" s="149"/>
      <c r="CJ14" s="149"/>
      <c r="CK14" s="149"/>
      <c r="CL14" s="149"/>
      <c r="CM14" s="149"/>
      <c r="CN14" s="149"/>
      <c r="CO14" s="149"/>
      <c r="CP14" s="149"/>
      <c r="CQ14" s="149"/>
      <c r="CR14" s="149"/>
      <c r="CS14" s="149"/>
      <c r="CT14" s="149"/>
      <c r="CU14" s="149"/>
      <c r="CV14" s="149"/>
      <c r="CW14" s="164"/>
      <c r="CX14" s="164"/>
      <c r="CY14" s="164"/>
      <c r="CZ14" s="176"/>
      <c r="DA14" s="158"/>
      <c r="DB14" s="164"/>
      <c r="DC14" s="149"/>
      <c r="DD14" s="164"/>
      <c r="DE14" s="149"/>
      <c r="DF14" s="164"/>
      <c r="DG14" s="149"/>
      <c r="DH14" s="164"/>
      <c r="DI14" s="149"/>
      <c r="DJ14" s="164"/>
      <c r="DK14" s="149"/>
      <c r="DL14" s="164"/>
      <c r="DM14" s="149"/>
      <c r="DN14" s="149"/>
      <c r="DO14" s="149"/>
      <c r="DP14" s="149"/>
      <c r="DQ14" s="149"/>
      <c r="DR14" s="149"/>
      <c r="DS14" s="149"/>
      <c r="DT14" s="149"/>
      <c r="DU14" s="149"/>
      <c r="DV14" s="149"/>
      <c r="DW14" s="149"/>
      <c r="DX14" s="149"/>
      <c r="DY14" s="149"/>
      <c r="DZ14" s="149"/>
      <c r="EA14" s="164"/>
      <c r="EB14" s="164"/>
      <c r="EC14" s="164"/>
      <c r="ED14" s="176"/>
      <c r="EE14" s="158"/>
      <c r="EF14" s="164"/>
      <c r="EG14" s="149"/>
      <c r="EH14" s="164"/>
      <c r="EI14" s="149"/>
      <c r="EJ14" s="164"/>
      <c r="EK14" s="149"/>
      <c r="EL14" s="164"/>
      <c r="EM14" s="149"/>
      <c r="EN14" s="164"/>
      <c r="EO14" s="149"/>
      <c r="EP14" s="164"/>
      <c r="EQ14" s="149"/>
      <c r="ER14" s="149"/>
      <c r="ES14" s="149"/>
      <c r="ET14" s="149"/>
      <c r="EU14" s="149"/>
      <c r="EV14" s="149"/>
      <c r="EW14" s="149"/>
      <c r="EX14" s="149"/>
      <c r="EY14" s="149"/>
      <c r="EZ14" s="149"/>
      <c r="FA14" s="149"/>
      <c r="FB14" s="149"/>
      <c r="FC14" s="149"/>
      <c r="FD14" s="149"/>
      <c r="FE14" s="164"/>
      <c r="FF14" s="164"/>
      <c r="FG14" s="164"/>
      <c r="FH14" s="176"/>
      <c r="FI14" s="158"/>
      <c r="FJ14" s="164"/>
      <c r="FK14" s="149"/>
      <c r="FL14" s="164"/>
      <c r="FM14" s="149"/>
      <c r="FN14" s="164"/>
      <c r="FO14" s="149"/>
      <c r="FP14" s="164"/>
      <c r="FQ14" s="149"/>
      <c r="FR14" s="164"/>
      <c r="FS14" s="149"/>
      <c r="FT14" s="164"/>
      <c r="FU14" s="149"/>
      <c r="FV14" s="149"/>
      <c r="FW14" s="149"/>
      <c r="FX14" s="149"/>
      <c r="FY14" s="149"/>
      <c r="FZ14" s="149"/>
      <c r="GA14" s="149"/>
      <c r="GB14" s="149"/>
      <c r="GC14" s="149"/>
      <c r="GD14" s="149"/>
      <c r="GE14" s="149"/>
      <c r="GF14" s="149"/>
      <c r="GG14" s="149"/>
      <c r="GH14" s="149"/>
      <c r="GI14" s="164"/>
      <c r="GJ14" s="164"/>
      <c r="GK14" s="164"/>
      <c r="GL14" s="176"/>
    </row>
    <row r="15" spans="1:194">
      <c r="A15" s="135"/>
      <c r="B15" s="138"/>
      <c r="C15" s="140"/>
      <c r="D15" s="138"/>
      <c r="E15" s="138"/>
      <c r="F15" s="143"/>
      <c r="G15" s="146"/>
      <c r="H15" s="138"/>
      <c r="I15" s="138"/>
      <c r="J15" s="149"/>
      <c r="K15" s="149"/>
      <c r="L15" s="149"/>
      <c r="M15" s="149"/>
      <c r="N15" s="153"/>
      <c r="O15" s="158"/>
      <c r="P15" s="164"/>
      <c r="Q15" s="149"/>
      <c r="R15" s="164"/>
      <c r="S15" s="149"/>
      <c r="T15" s="164"/>
      <c r="U15" s="149"/>
      <c r="V15" s="164"/>
      <c r="W15" s="149"/>
      <c r="X15" s="164"/>
      <c r="Y15" s="149"/>
      <c r="Z15" s="164"/>
      <c r="AA15" s="149"/>
      <c r="AB15" s="149"/>
      <c r="AC15" s="149"/>
      <c r="AD15" s="149"/>
      <c r="AE15" s="149"/>
      <c r="AF15" s="149"/>
      <c r="AG15" s="149"/>
      <c r="AH15" s="149"/>
      <c r="AI15" s="149"/>
      <c r="AJ15" s="149"/>
      <c r="AK15" s="149"/>
      <c r="AL15" s="149"/>
      <c r="AM15" s="149"/>
      <c r="AN15" s="149"/>
      <c r="AO15" s="164"/>
      <c r="AP15" s="164"/>
      <c r="AQ15" s="164"/>
      <c r="AR15" s="176"/>
      <c r="AS15" s="158"/>
      <c r="AT15" s="164"/>
      <c r="AU15" s="149"/>
      <c r="AV15" s="164"/>
      <c r="AW15" s="149"/>
      <c r="AX15" s="164"/>
      <c r="AY15" s="149"/>
      <c r="AZ15" s="164"/>
      <c r="BA15" s="149"/>
      <c r="BB15" s="164"/>
      <c r="BC15" s="149"/>
      <c r="BD15" s="164"/>
      <c r="BE15" s="149"/>
      <c r="BF15" s="149"/>
      <c r="BG15" s="149"/>
      <c r="BH15" s="149"/>
      <c r="BI15" s="149"/>
      <c r="BJ15" s="149"/>
      <c r="BK15" s="149"/>
      <c r="BL15" s="149"/>
      <c r="BM15" s="149"/>
      <c r="BN15" s="149"/>
      <c r="BO15" s="149"/>
      <c r="BP15" s="149"/>
      <c r="BQ15" s="149"/>
      <c r="BR15" s="149"/>
      <c r="BS15" s="164"/>
      <c r="BT15" s="164"/>
      <c r="BU15" s="164"/>
      <c r="BV15" s="176"/>
      <c r="BW15" s="158"/>
      <c r="BX15" s="164"/>
      <c r="BY15" s="149"/>
      <c r="BZ15" s="164"/>
      <c r="CA15" s="149"/>
      <c r="CB15" s="164"/>
      <c r="CC15" s="149"/>
      <c r="CD15" s="164"/>
      <c r="CE15" s="149"/>
      <c r="CF15" s="164"/>
      <c r="CG15" s="149"/>
      <c r="CH15" s="164"/>
      <c r="CI15" s="149"/>
      <c r="CJ15" s="149"/>
      <c r="CK15" s="149"/>
      <c r="CL15" s="149"/>
      <c r="CM15" s="149"/>
      <c r="CN15" s="149"/>
      <c r="CO15" s="149"/>
      <c r="CP15" s="149"/>
      <c r="CQ15" s="149"/>
      <c r="CR15" s="149"/>
      <c r="CS15" s="149"/>
      <c r="CT15" s="149"/>
      <c r="CU15" s="149"/>
      <c r="CV15" s="149"/>
      <c r="CW15" s="164"/>
      <c r="CX15" s="164"/>
      <c r="CY15" s="164"/>
      <c r="CZ15" s="176"/>
      <c r="DA15" s="158"/>
      <c r="DB15" s="164"/>
      <c r="DC15" s="149"/>
      <c r="DD15" s="164"/>
      <c r="DE15" s="149"/>
      <c r="DF15" s="164"/>
      <c r="DG15" s="149"/>
      <c r="DH15" s="164"/>
      <c r="DI15" s="149"/>
      <c r="DJ15" s="164"/>
      <c r="DK15" s="149"/>
      <c r="DL15" s="164"/>
      <c r="DM15" s="149"/>
      <c r="DN15" s="149"/>
      <c r="DO15" s="149"/>
      <c r="DP15" s="149"/>
      <c r="DQ15" s="149"/>
      <c r="DR15" s="149"/>
      <c r="DS15" s="149"/>
      <c r="DT15" s="149"/>
      <c r="DU15" s="149"/>
      <c r="DV15" s="149"/>
      <c r="DW15" s="149"/>
      <c r="DX15" s="149"/>
      <c r="DY15" s="149"/>
      <c r="DZ15" s="149"/>
      <c r="EA15" s="164"/>
      <c r="EB15" s="164"/>
      <c r="EC15" s="164"/>
      <c r="ED15" s="176"/>
      <c r="EE15" s="158"/>
      <c r="EF15" s="164"/>
      <c r="EG15" s="149"/>
      <c r="EH15" s="164"/>
      <c r="EI15" s="149"/>
      <c r="EJ15" s="164"/>
      <c r="EK15" s="149"/>
      <c r="EL15" s="164"/>
      <c r="EM15" s="149"/>
      <c r="EN15" s="164"/>
      <c r="EO15" s="149"/>
      <c r="EP15" s="164"/>
      <c r="EQ15" s="149"/>
      <c r="ER15" s="149"/>
      <c r="ES15" s="149"/>
      <c r="ET15" s="149"/>
      <c r="EU15" s="149"/>
      <c r="EV15" s="149"/>
      <c r="EW15" s="149"/>
      <c r="EX15" s="149"/>
      <c r="EY15" s="149"/>
      <c r="EZ15" s="149"/>
      <c r="FA15" s="149"/>
      <c r="FB15" s="149"/>
      <c r="FC15" s="149"/>
      <c r="FD15" s="149"/>
      <c r="FE15" s="164"/>
      <c r="FF15" s="164"/>
      <c r="FG15" s="164"/>
      <c r="FH15" s="176"/>
      <c r="FI15" s="158"/>
      <c r="FJ15" s="164"/>
      <c r="FK15" s="149"/>
      <c r="FL15" s="164"/>
      <c r="FM15" s="149"/>
      <c r="FN15" s="164"/>
      <c r="FO15" s="149"/>
      <c r="FP15" s="164"/>
      <c r="FQ15" s="149"/>
      <c r="FR15" s="164"/>
      <c r="FS15" s="149"/>
      <c r="FT15" s="164"/>
      <c r="FU15" s="149"/>
      <c r="FV15" s="149"/>
      <c r="FW15" s="149"/>
      <c r="FX15" s="149"/>
      <c r="FY15" s="149"/>
      <c r="FZ15" s="149"/>
      <c r="GA15" s="149"/>
      <c r="GB15" s="149"/>
      <c r="GC15" s="149"/>
      <c r="GD15" s="149"/>
      <c r="GE15" s="149"/>
      <c r="GF15" s="149"/>
      <c r="GG15" s="149"/>
      <c r="GH15" s="149"/>
      <c r="GI15" s="164"/>
      <c r="GJ15" s="164"/>
      <c r="GK15" s="164"/>
      <c r="GL15" s="176"/>
    </row>
    <row r="16" spans="1:194">
      <c r="A16" s="135"/>
      <c r="B16" s="138"/>
      <c r="C16" s="140"/>
      <c r="D16" s="138"/>
      <c r="E16" s="138"/>
      <c r="F16" s="143"/>
      <c r="G16" s="146"/>
      <c r="H16" s="138"/>
      <c r="I16" s="138"/>
      <c r="J16" s="149"/>
      <c r="K16" s="149"/>
      <c r="L16" s="149"/>
      <c r="M16" s="149"/>
      <c r="N16" s="153"/>
      <c r="O16" s="158"/>
      <c r="P16" s="164"/>
      <c r="Q16" s="149"/>
      <c r="R16" s="164"/>
      <c r="S16" s="149"/>
      <c r="T16" s="164"/>
      <c r="U16" s="149"/>
      <c r="V16" s="164"/>
      <c r="W16" s="149"/>
      <c r="X16" s="164"/>
      <c r="Y16" s="149"/>
      <c r="Z16" s="164"/>
      <c r="AA16" s="149"/>
      <c r="AB16" s="149"/>
      <c r="AC16" s="149"/>
      <c r="AD16" s="149"/>
      <c r="AE16" s="149"/>
      <c r="AF16" s="149"/>
      <c r="AG16" s="149"/>
      <c r="AH16" s="149"/>
      <c r="AI16" s="149"/>
      <c r="AJ16" s="149"/>
      <c r="AK16" s="149"/>
      <c r="AL16" s="149"/>
      <c r="AM16" s="149"/>
      <c r="AN16" s="149"/>
      <c r="AO16" s="164"/>
      <c r="AP16" s="164"/>
      <c r="AQ16" s="164"/>
      <c r="AR16" s="176"/>
      <c r="AS16" s="158"/>
      <c r="AT16" s="164"/>
      <c r="AU16" s="149"/>
      <c r="AV16" s="164"/>
      <c r="AW16" s="149"/>
      <c r="AX16" s="164"/>
      <c r="AY16" s="149"/>
      <c r="AZ16" s="164"/>
      <c r="BA16" s="149"/>
      <c r="BB16" s="164"/>
      <c r="BC16" s="149"/>
      <c r="BD16" s="164"/>
      <c r="BE16" s="149"/>
      <c r="BF16" s="149"/>
      <c r="BG16" s="149"/>
      <c r="BH16" s="149"/>
      <c r="BI16" s="149"/>
      <c r="BJ16" s="149"/>
      <c r="BK16" s="149"/>
      <c r="BL16" s="149"/>
      <c r="BM16" s="149"/>
      <c r="BN16" s="149"/>
      <c r="BO16" s="149"/>
      <c r="BP16" s="149"/>
      <c r="BQ16" s="149"/>
      <c r="BR16" s="149"/>
      <c r="BS16" s="164"/>
      <c r="BT16" s="164"/>
      <c r="BU16" s="164"/>
      <c r="BV16" s="176"/>
      <c r="BW16" s="158"/>
      <c r="BX16" s="164"/>
      <c r="BY16" s="149"/>
      <c r="BZ16" s="164"/>
      <c r="CA16" s="149"/>
      <c r="CB16" s="164"/>
      <c r="CC16" s="149"/>
      <c r="CD16" s="164"/>
      <c r="CE16" s="149"/>
      <c r="CF16" s="164"/>
      <c r="CG16" s="149"/>
      <c r="CH16" s="164"/>
      <c r="CI16" s="149"/>
      <c r="CJ16" s="149"/>
      <c r="CK16" s="149"/>
      <c r="CL16" s="149"/>
      <c r="CM16" s="149"/>
      <c r="CN16" s="149"/>
      <c r="CO16" s="149"/>
      <c r="CP16" s="149"/>
      <c r="CQ16" s="149"/>
      <c r="CR16" s="149"/>
      <c r="CS16" s="149"/>
      <c r="CT16" s="149"/>
      <c r="CU16" s="149"/>
      <c r="CV16" s="149"/>
      <c r="CW16" s="164"/>
      <c r="CX16" s="164"/>
      <c r="CY16" s="164"/>
      <c r="CZ16" s="176"/>
      <c r="DA16" s="158"/>
      <c r="DB16" s="164"/>
      <c r="DC16" s="149"/>
      <c r="DD16" s="164"/>
      <c r="DE16" s="149"/>
      <c r="DF16" s="164"/>
      <c r="DG16" s="149"/>
      <c r="DH16" s="164"/>
      <c r="DI16" s="149"/>
      <c r="DJ16" s="164"/>
      <c r="DK16" s="149"/>
      <c r="DL16" s="164"/>
      <c r="DM16" s="149"/>
      <c r="DN16" s="149"/>
      <c r="DO16" s="149"/>
      <c r="DP16" s="149"/>
      <c r="DQ16" s="149"/>
      <c r="DR16" s="149"/>
      <c r="DS16" s="149"/>
      <c r="DT16" s="149"/>
      <c r="DU16" s="149"/>
      <c r="DV16" s="149"/>
      <c r="DW16" s="149"/>
      <c r="DX16" s="149"/>
      <c r="DY16" s="149"/>
      <c r="DZ16" s="149"/>
      <c r="EA16" s="164"/>
      <c r="EB16" s="164"/>
      <c r="EC16" s="164"/>
      <c r="ED16" s="176"/>
      <c r="EE16" s="158"/>
      <c r="EF16" s="164"/>
      <c r="EG16" s="149"/>
      <c r="EH16" s="164"/>
      <c r="EI16" s="149"/>
      <c r="EJ16" s="164"/>
      <c r="EK16" s="149"/>
      <c r="EL16" s="164"/>
      <c r="EM16" s="149"/>
      <c r="EN16" s="164"/>
      <c r="EO16" s="149"/>
      <c r="EP16" s="164"/>
      <c r="EQ16" s="149"/>
      <c r="ER16" s="149"/>
      <c r="ES16" s="149"/>
      <c r="ET16" s="149"/>
      <c r="EU16" s="149"/>
      <c r="EV16" s="149"/>
      <c r="EW16" s="149"/>
      <c r="EX16" s="149"/>
      <c r="EY16" s="149"/>
      <c r="EZ16" s="149"/>
      <c r="FA16" s="149"/>
      <c r="FB16" s="149"/>
      <c r="FC16" s="149"/>
      <c r="FD16" s="149"/>
      <c r="FE16" s="164"/>
      <c r="FF16" s="164"/>
      <c r="FG16" s="164"/>
      <c r="FH16" s="176"/>
      <c r="FI16" s="158"/>
      <c r="FJ16" s="164"/>
      <c r="FK16" s="149"/>
      <c r="FL16" s="164"/>
      <c r="FM16" s="149"/>
      <c r="FN16" s="164"/>
      <c r="FO16" s="149"/>
      <c r="FP16" s="164"/>
      <c r="FQ16" s="149"/>
      <c r="FR16" s="164"/>
      <c r="FS16" s="149"/>
      <c r="FT16" s="164"/>
      <c r="FU16" s="149"/>
      <c r="FV16" s="149"/>
      <c r="FW16" s="149"/>
      <c r="FX16" s="149"/>
      <c r="FY16" s="149"/>
      <c r="FZ16" s="149"/>
      <c r="GA16" s="149"/>
      <c r="GB16" s="149"/>
      <c r="GC16" s="149"/>
      <c r="GD16" s="149"/>
      <c r="GE16" s="149"/>
      <c r="GF16" s="149"/>
      <c r="GG16" s="149"/>
      <c r="GH16" s="149"/>
      <c r="GI16" s="164"/>
      <c r="GJ16" s="164"/>
      <c r="GK16" s="164"/>
      <c r="GL16" s="176"/>
    </row>
    <row r="17" spans="1:194">
      <c r="A17" s="135"/>
      <c r="B17" s="138"/>
      <c r="C17" s="140"/>
      <c r="D17" s="138"/>
      <c r="E17" s="138"/>
      <c r="F17" s="143"/>
      <c r="G17" s="146"/>
      <c r="H17" s="138"/>
      <c r="I17" s="138"/>
      <c r="J17" s="149"/>
      <c r="K17" s="149"/>
      <c r="L17" s="149"/>
      <c r="M17" s="149"/>
      <c r="N17" s="153"/>
      <c r="O17" s="158"/>
      <c r="P17" s="164"/>
      <c r="Q17" s="149"/>
      <c r="R17" s="164"/>
      <c r="S17" s="149"/>
      <c r="T17" s="164"/>
      <c r="U17" s="149"/>
      <c r="V17" s="164"/>
      <c r="W17" s="149"/>
      <c r="X17" s="164"/>
      <c r="Y17" s="149"/>
      <c r="Z17" s="164"/>
      <c r="AA17" s="149"/>
      <c r="AB17" s="149"/>
      <c r="AC17" s="149"/>
      <c r="AD17" s="149"/>
      <c r="AE17" s="149"/>
      <c r="AF17" s="149"/>
      <c r="AG17" s="149"/>
      <c r="AH17" s="149"/>
      <c r="AI17" s="149"/>
      <c r="AJ17" s="149"/>
      <c r="AK17" s="149"/>
      <c r="AL17" s="149"/>
      <c r="AM17" s="149"/>
      <c r="AN17" s="149"/>
      <c r="AO17" s="164"/>
      <c r="AP17" s="164"/>
      <c r="AQ17" s="164"/>
      <c r="AR17" s="176"/>
      <c r="AS17" s="158"/>
      <c r="AT17" s="164"/>
      <c r="AU17" s="149"/>
      <c r="AV17" s="164"/>
      <c r="AW17" s="149"/>
      <c r="AX17" s="164"/>
      <c r="AY17" s="149"/>
      <c r="AZ17" s="164"/>
      <c r="BA17" s="149"/>
      <c r="BB17" s="164"/>
      <c r="BC17" s="149"/>
      <c r="BD17" s="164"/>
      <c r="BE17" s="149"/>
      <c r="BF17" s="149"/>
      <c r="BG17" s="149"/>
      <c r="BH17" s="149"/>
      <c r="BI17" s="149"/>
      <c r="BJ17" s="149"/>
      <c r="BK17" s="149"/>
      <c r="BL17" s="149"/>
      <c r="BM17" s="149"/>
      <c r="BN17" s="149"/>
      <c r="BO17" s="149"/>
      <c r="BP17" s="149"/>
      <c r="BQ17" s="149"/>
      <c r="BR17" s="149"/>
      <c r="BS17" s="164"/>
      <c r="BT17" s="164"/>
      <c r="BU17" s="164"/>
      <c r="BV17" s="176"/>
      <c r="BW17" s="158"/>
      <c r="BX17" s="164"/>
      <c r="BY17" s="149"/>
      <c r="BZ17" s="164"/>
      <c r="CA17" s="149"/>
      <c r="CB17" s="164"/>
      <c r="CC17" s="149"/>
      <c r="CD17" s="164"/>
      <c r="CE17" s="149"/>
      <c r="CF17" s="164"/>
      <c r="CG17" s="149"/>
      <c r="CH17" s="164"/>
      <c r="CI17" s="149"/>
      <c r="CJ17" s="149"/>
      <c r="CK17" s="149"/>
      <c r="CL17" s="149"/>
      <c r="CM17" s="149"/>
      <c r="CN17" s="149"/>
      <c r="CO17" s="149"/>
      <c r="CP17" s="149"/>
      <c r="CQ17" s="149"/>
      <c r="CR17" s="149"/>
      <c r="CS17" s="149"/>
      <c r="CT17" s="149"/>
      <c r="CU17" s="149"/>
      <c r="CV17" s="149"/>
      <c r="CW17" s="164"/>
      <c r="CX17" s="164"/>
      <c r="CY17" s="164"/>
      <c r="CZ17" s="176"/>
      <c r="DA17" s="158"/>
      <c r="DB17" s="164"/>
      <c r="DC17" s="149"/>
      <c r="DD17" s="164"/>
      <c r="DE17" s="149"/>
      <c r="DF17" s="164"/>
      <c r="DG17" s="149"/>
      <c r="DH17" s="164"/>
      <c r="DI17" s="149"/>
      <c r="DJ17" s="164"/>
      <c r="DK17" s="149"/>
      <c r="DL17" s="164"/>
      <c r="DM17" s="149"/>
      <c r="DN17" s="149"/>
      <c r="DO17" s="149"/>
      <c r="DP17" s="149"/>
      <c r="DQ17" s="149"/>
      <c r="DR17" s="149"/>
      <c r="DS17" s="149"/>
      <c r="DT17" s="149"/>
      <c r="DU17" s="149"/>
      <c r="DV17" s="149"/>
      <c r="DW17" s="149"/>
      <c r="DX17" s="149"/>
      <c r="DY17" s="149"/>
      <c r="DZ17" s="149"/>
      <c r="EA17" s="164"/>
      <c r="EB17" s="164"/>
      <c r="EC17" s="164"/>
      <c r="ED17" s="176"/>
      <c r="EE17" s="158"/>
      <c r="EF17" s="164"/>
      <c r="EG17" s="149"/>
      <c r="EH17" s="164"/>
      <c r="EI17" s="149"/>
      <c r="EJ17" s="164"/>
      <c r="EK17" s="149"/>
      <c r="EL17" s="164"/>
      <c r="EM17" s="149"/>
      <c r="EN17" s="164"/>
      <c r="EO17" s="149"/>
      <c r="EP17" s="164"/>
      <c r="EQ17" s="149"/>
      <c r="ER17" s="149"/>
      <c r="ES17" s="149"/>
      <c r="ET17" s="149"/>
      <c r="EU17" s="149"/>
      <c r="EV17" s="149"/>
      <c r="EW17" s="149"/>
      <c r="EX17" s="149"/>
      <c r="EY17" s="149"/>
      <c r="EZ17" s="149"/>
      <c r="FA17" s="149"/>
      <c r="FB17" s="149"/>
      <c r="FC17" s="149"/>
      <c r="FD17" s="149"/>
      <c r="FE17" s="164"/>
      <c r="FF17" s="164"/>
      <c r="FG17" s="164"/>
      <c r="FH17" s="176"/>
      <c r="FI17" s="158"/>
      <c r="FJ17" s="164"/>
      <c r="FK17" s="149"/>
      <c r="FL17" s="164"/>
      <c r="FM17" s="149"/>
      <c r="FN17" s="164"/>
      <c r="FO17" s="149"/>
      <c r="FP17" s="164"/>
      <c r="FQ17" s="149"/>
      <c r="FR17" s="164"/>
      <c r="FS17" s="149"/>
      <c r="FT17" s="164"/>
      <c r="FU17" s="149"/>
      <c r="FV17" s="149"/>
      <c r="FW17" s="149"/>
      <c r="FX17" s="149"/>
      <c r="FY17" s="149"/>
      <c r="FZ17" s="149"/>
      <c r="GA17" s="149"/>
      <c r="GB17" s="149"/>
      <c r="GC17" s="149"/>
      <c r="GD17" s="149"/>
      <c r="GE17" s="149"/>
      <c r="GF17" s="149"/>
      <c r="GG17" s="149"/>
      <c r="GH17" s="149"/>
      <c r="GI17" s="164"/>
      <c r="GJ17" s="164"/>
      <c r="GK17" s="164"/>
      <c r="GL17" s="176"/>
    </row>
    <row r="18" spans="1:194">
      <c r="A18" s="135"/>
      <c r="B18" s="138"/>
      <c r="C18" s="140"/>
      <c r="D18" s="138"/>
      <c r="E18" s="138"/>
      <c r="F18" s="143"/>
      <c r="G18" s="146"/>
      <c r="H18" s="138"/>
      <c r="I18" s="138"/>
      <c r="J18" s="149"/>
      <c r="K18" s="149"/>
      <c r="L18" s="149"/>
      <c r="M18" s="149"/>
      <c r="N18" s="153"/>
      <c r="O18" s="158"/>
      <c r="P18" s="164"/>
      <c r="Q18" s="149"/>
      <c r="R18" s="164"/>
      <c r="S18" s="149"/>
      <c r="T18" s="164"/>
      <c r="U18" s="149"/>
      <c r="V18" s="164"/>
      <c r="W18" s="149"/>
      <c r="X18" s="164"/>
      <c r="Y18" s="149"/>
      <c r="Z18" s="164"/>
      <c r="AA18" s="149"/>
      <c r="AB18" s="149"/>
      <c r="AC18" s="149"/>
      <c r="AD18" s="149"/>
      <c r="AE18" s="149"/>
      <c r="AF18" s="149"/>
      <c r="AG18" s="149"/>
      <c r="AH18" s="149"/>
      <c r="AI18" s="149"/>
      <c r="AJ18" s="149"/>
      <c r="AK18" s="149"/>
      <c r="AL18" s="149"/>
      <c r="AM18" s="149"/>
      <c r="AN18" s="149"/>
      <c r="AO18" s="164"/>
      <c r="AP18" s="164"/>
      <c r="AQ18" s="164"/>
      <c r="AR18" s="176"/>
      <c r="AS18" s="158"/>
      <c r="AT18" s="164"/>
      <c r="AU18" s="149"/>
      <c r="AV18" s="164"/>
      <c r="AW18" s="149"/>
      <c r="AX18" s="164"/>
      <c r="AY18" s="149"/>
      <c r="AZ18" s="164"/>
      <c r="BA18" s="149"/>
      <c r="BB18" s="164"/>
      <c r="BC18" s="149"/>
      <c r="BD18" s="164"/>
      <c r="BE18" s="149"/>
      <c r="BF18" s="149"/>
      <c r="BG18" s="149"/>
      <c r="BH18" s="149"/>
      <c r="BI18" s="149"/>
      <c r="BJ18" s="149"/>
      <c r="BK18" s="149"/>
      <c r="BL18" s="149"/>
      <c r="BM18" s="149"/>
      <c r="BN18" s="149"/>
      <c r="BO18" s="149"/>
      <c r="BP18" s="149"/>
      <c r="BQ18" s="149"/>
      <c r="BR18" s="149"/>
      <c r="BS18" s="164"/>
      <c r="BT18" s="164"/>
      <c r="BU18" s="164"/>
      <c r="BV18" s="176"/>
      <c r="BW18" s="158"/>
      <c r="BX18" s="164"/>
      <c r="BY18" s="149"/>
      <c r="BZ18" s="164"/>
      <c r="CA18" s="149"/>
      <c r="CB18" s="164"/>
      <c r="CC18" s="149"/>
      <c r="CD18" s="164"/>
      <c r="CE18" s="149"/>
      <c r="CF18" s="164"/>
      <c r="CG18" s="149"/>
      <c r="CH18" s="164"/>
      <c r="CI18" s="149"/>
      <c r="CJ18" s="149"/>
      <c r="CK18" s="149"/>
      <c r="CL18" s="149"/>
      <c r="CM18" s="149"/>
      <c r="CN18" s="149"/>
      <c r="CO18" s="149"/>
      <c r="CP18" s="149"/>
      <c r="CQ18" s="149"/>
      <c r="CR18" s="149"/>
      <c r="CS18" s="149"/>
      <c r="CT18" s="149"/>
      <c r="CU18" s="149"/>
      <c r="CV18" s="149"/>
      <c r="CW18" s="164"/>
      <c r="CX18" s="164"/>
      <c r="CY18" s="164"/>
      <c r="CZ18" s="176"/>
      <c r="DA18" s="158"/>
      <c r="DB18" s="164"/>
      <c r="DC18" s="149"/>
      <c r="DD18" s="164"/>
      <c r="DE18" s="149"/>
      <c r="DF18" s="164"/>
      <c r="DG18" s="149"/>
      <c r="DH18" s="164"/>
      <c r="DI18" s="149"/>
      <c r="DJ18" s="164"/>
      <c r="DK18" s="149"/>
      <c r="DL18" s="164"/>
      <c r="DM18" s="149"/>
      <c r="DN18" s="149"/>
      <c r="DO18" s="149"/>
      <c r="DP18" s="149"/>
      <c r="DQ18" s="149"/>
      <c r="DR18" s="149"/>
      <c r="DS18" s="149"/>
      <c r="DT18" s="149"/>
      <c r="DU18" s="149"/>
      <c r="DV18" s="149"/>
      <c r="DW18" s="149"/>
      <c r="DX18" s="149"/>
      <c r="DY18" s="149"/>
      <c r="DZ18" s="149"/>
      <c r="EA18" s="164"/>
      <c r="EB18" s="164"/>
      <c r="EC18" s="164"/>
      <c r="ED18" s="176"/>
      <c r="EE18" s="158"/>
      <c r="EF18" s="164"/>
      <c r="EG18" s="149"/>
      <c r="EH18" s="164"/>
      <c r="EI18" s="149"/>
      <c r="EJ18" s="164"/>
      <c r="EK18" s="149"/>
      <c r="EL18" s="164"/>
      <c r="EM18" s="149"/>
      <c r="EN18" s="164"/>
      <c r="EO18" s="149"/>
      <c r="EP18" s="164"/>
      <c r="EQ18" s="149"/>
      <c r="ER18" s="149"/>
      <c r="ES18" s="149"/>
      <c r="ET18" s="149"/>
      <c r="EU18" s="149"/>
      <c r="EV18" s="149"/>
      <c r="EW18" s="149"/>
      <c r="EX18" s="149"/>
      <c r="EY18" s="149"/>
      <c r="EZ18" s="149"/>
      <c r="FA18" s="149"/>
      <c r="FB18" s="149"/>
      <c r="FC18" s="149"/>
      <c r="FD18" s="149"/>
      <c r="FE18" s="164"/>
      <c r="FF18" s="164"/>
      <c r="FG18" s="164"/>
      <c r="FH18" s="176"/>
      <c r="FI18" s="158"/>
      <c r="FJ18" s="164"/>
      <c r="FK18" s="149"/>
      <c r="FL18" s="164"/>
      <c r="FM18" s="149"/>
      <c r="FN18" s="164"/>
      <c r="FO18" s="149"/>
      <c r="FP18" s="164"/>
      <c r="FQ18" s="149"/>
      <c r="FR18" s="164"/>
      <c r="FS18" s="149"/>
      <c r="FT18" s="164"/>
      <c r="FU18" s="149"/>
      <c r="FV18" s="149"/>
      <c r="FW18" s="149"/>
      <c r="FX18" s="149"/>
      <c r="FY18" s="149"/>
      <c r="FZ18" s="149"/>
      <c r="GA18" s="149"/>
      <c r="GB18" s="149"/>
      <c r="GC18" s="149"/>
      <c r="GD18" s="149"/>
      <c r="GE18" s="149"/>
      <c r="GF18" s="149"/>
      <c r="GG18" s="149"/>
      <c r="GH18" s="149"/>
      <c r="GI18" s="164"/>
      <c r="GJ18" s="164"/>
      <c r="GK18" s="164"/>
      <c r="GL18" s="176"/>
    </row>
    <row r="19" spans="1:194">
      <c r="A19" s="135"/>
      <c r="B19" s="138"/>
      <c r="C19" s="140"/>
      <c r="D19" s="138"/>
      <c r="E19" s="138"/>
      <c r="F19" s="143"/>
      <c r="G19" s="146"/>
      <c r="H19" s="138"/>
      <c r="I19" s="138"/>
      <c r="J19" s="149"/>
      <c r="K19" s="149"/>
      <c r="L19" s="149"/>
      <c r="M19" s="149"/>
      <c r="N19" s="153"/>
      <c r="O19" s="158"/>
      <c r="P19" s="164"/>
      <c r="Q19" s="149"/>
      <c r="R19" s="164"/>
      <c r="S19" s="149"/>
      <c r="T19" s="164"/>
      <c r="U19" s="149"/>
      <c r="V19" s="164"/>
      <c r="W19" s="149"/>
      <c r="X19" s="164"/>
      <c r="Y19" s="149"/>
      <c r="Z19" s="164"/>
      <c r="AA19" s="149"/>
      <c r="AB19" s="149"/>
      <c r="AC19" s="149"/>
      <c r="AD19" s="149"/>
      <c r="AE19" s="149"/>
      <c r="AF19" s="149"/>
      <c r="AG19" s="149"/>
      <c r="AH19" s="149"/>
      <c r="AI19" s="149"/>
      <c r="AJ19" s="149"/>
      <c r="AK19" s="149"/>
      <c r="AL19" s="149"/>
      <c r="AM19" s="149"/>
      <c r="AN19" s="149"/>
      <c r="AO19" s="164"/>
      <c r="AP19" s="164"/>
      <c r="AQ19" s="164"/>
      <c r="AR19" s="176"/>
      <c r="AS19" s="158"/>
      <c r="AT19" s="164"/>
      <c r="AU19" s="149"/>
      <c r="AV19" s="164"/>
      <c r="AW19" s="149"/>
      <c r="AX19" s="164"/>
      <c r="AY19" s="149"/>
      <c r="AZ19" s="164"/>
      <c r="BA19" s="149"/>
      <c r="BB19" s="164"/>
      <c r="BC19" s="149"/>
      <c r="BD19" s="164"/>
      <c r="BE19" s="149"/>
      <c r="BF19" s="149"/>
      <c r="BG19" s="149"/>
      <c r="BH19" s="149"/>
      <c r="BI19" s="149"/>
      <c r="BJ19" s="149"/>
      <c r="BK19" s="149"/>
      <c r="BL19" s="149"/>
      <c r="BM19" s="149"/>
      <c r="BN19" s="149"/>
      <c r="BO19" s="149"/>
      <c r="BP19" s="149"/>
      <c r="BQ19" s="149"/>
      <c r="BR19" s="149"/>
      <c r="BS19" s="164"/>
      <c r="BT19" s="164"/>
      <c r="BU19" s="164"/>
      <c r="BV19" s="176"/>
      <c r="BW19" s="158"/>
      <c r="BX19" s="164"/>
      <c r="BY19" s="149"/>
      <c r="BZ19" s="164"/>
      <c r="CA19" s="149"/>
      <c r="CB19" s="164"/>
      <c r="CC19" s="149"/>
      <c r="CD19" s="164"/>
      <c r="CE19" s="149"/>
      <c r="CF19" s="164"/>
      <c r="CG19" s="149"/>
      <c r="CH19" s="164"/>
      <c r="CI19" s="149"/>
      <c r="CJ19" s="149"/>
      <c r="CK19" s="149"/>
      <c r="CL19" s="149"/>
      <c r="CM19" s="149"/>
      <c r="CN19" s="149"/>
      <c r="CO19" s="149"/>
      <c r="CP19" s="149"/>
      <c r="CQ19" s="149"/>
      <c r="CR19" s="149"/>
      <c r="CS19" s="149"/>
      <c r="CT19" s="149"/>
      <c r="CU19" s="149"/>
      <c r="CV19" s="149"/>
      <c r="CW19" s="164"/>
      <c r="CX19" s="164"/>
      <c r="CY19" s="164"/>
      <c r="CZ19" s="176"/>
      <c r="DA19" s="158"/>
      <c r="DB19" s="164"/>
      <c r="DC19" s="149"/>
      <c r="DD19" s="164"/>
      <c r="DE19" s="149"/>
      <c r="DF19" s="164"/>
      <c r="DG19" s="149"/>
      <c r="DH19" s="164"/>
      <c r="DI19" s="149"/>
      <c r="DJ19" s="164"/>
      <c r="DK19" s="149"/>
      <c r="DL19" s="164"/>
      <c r="DM19" s="149"/>
      <c r="DN19" s="149"/>
      <c r="DO19" s="149"/>
      <c r="DP19" s="149"/>
      <c r="DQ19" s="149"/>
      <c r="DR19" s="149"/>
      <c r="DS19" s="149"/>
      <c r="DT19" s="149"/>
      <c r="DU19" s="149"/>
      <c r="DV19" s="149"/>
      <c r="DW19" s="149"/>
      <c r="DX19" s="149"/>
      <c r="DY19" s="149"/>
      <c r="DZ19" s="149"/>
      <c r="EA19" s="164"/>
      <c r="EB19" s="164"/>
      <c r="EC19" s="164"/>
      <c r="ED19" s="176"/>
      <c r="EE19" s="158"/>
      <c r="EF19" s="164"/>
      <c r="EG19" s="149"/>
      <c r="EH19" s="164"/>
      <c r="EI19" s="149"/>
      <c r="EJ19" s="164"/>
      <c r="EK19" s="149"/>
      <c r="EL19" s="164"/>
      <c r="EM19" s="149"/>
      <c r="EN19" s="164"/>
      <c r="EO19" s="149"/>
      <c r="EP19" s="164"/>
      <c r="EQ19" s="149"/>
      <c r="ER19" s="149"/>
      <c r="ES19" s="149"/>
      <c r="ET19" s="149"/>
      <c r="EU19" s="149"/>
      <c r="EV19" s="149"/>
      <c r="EW19" s="149"/>
      <c r="EX19" s="149"/>
      <c r="EY19" s="149"/>
      <c r="EZ19" s="149"/>
      <c r="FA19" s="149"/>
      <c r="FB19" s="149"/>
      <c r="FC19" s="149"/>
      <c r="FD19" s="149"/>
      <c r="FE19" s="164"/>
      <c r="FF19" s="164"/>
      <c r="FG19" s="164"/>
      <c r="FH19" s="176"/>
      <c r="FI19" s="158"/>
      <c r="FJ19" s="164"/>
      <c r="FK19" s="149"/>
      <c r="FL19" s="164"/>
      <c r="FM19" s="149"/>
      <c r="FN19" s="164"/>
      <c r="FO19" s="149"/>
      <c r="FP19" s="164"/>
      <c r="FQ19" s="149"/>
      <c r="FR19" s="164"/>
      <c r="FS19" s="149"/>
      <c r="FT19" s="164"/>
      <c r="FU19" s="149"/>
      <c r="FV19" s="149"/>
      <c r="FW19" s="149"/>
      <c r="FX19" s="149"/>
      <c r="FY19" s="149"/>
      <c r="FZ19" s="149"/>
      <c r="GA19" s="149"/>
      <c r="GB19" s="149"/>
      <c r="GC19" s="149"/>
      <c r="GD19" s="149"/>
      <c r="GE19" s="149"/>
      <c r="GF19" s="149"/>
      <c r="GG19" s="149"/>
      <c r="GH19" s="149"/>
      <c r="GI19" s="164"/>
      <c r="GJ19" s="164"/>
      <c r="GK19" s="164"/>
      <c r="GL19" s="176"/>
    </row>
    <row r="20" spans="1:194">
      <c r="A20" s="135"/>
      <c r="B20" s="138"/>
      <c r="C20" s="140"/>
      <c r="D20" s="138"/>
      <c r="E20" s="138"/>
      <c r="F20" s="143"/>
      <c r="G20" s="146"/>
      <c r="H20" s="138"/>
      <c r="I20" s="138"/>
      <c r="J20" s="149"/>
      <c r="K20" s="149"/>
      <c r="L20" s="149"/>
      <c r="M20" s="149"/>
      <c r="N20" s="153"/>
      <c r="O20" s="158"/>
      <c r="P20" s="164"/>
      <c r="Q20" s="149"/>
      <c r="R20" s="164"/>
      <c r="S20" s="149"/>
      <c r="T20" s="164"/>
      <c r="U20" s="149"/>
      <c r="V20" s="164"/>
      <c r="W20" s="149"/>
      <c r="X20" s="164"/>
      <c r="Y20" s="149"/>
      <c r="Z20" s="164"/>
      <c r="AA20" s="149"/>
      <c r="AB20" s="149"/>
      <c r="AC20" s="149"/>
      <c r="AD20" s="149"/>
      <c r="AE20" s="149"/>
      <c r="AF20" s="149"/>
      <c r="AG20" s="149"/>
      <c r="AH20" s="149"/>
      <c r="AI20" s="149"/>
      <c r="AJ20" s="149"/>
      <c r="AK20" s="149"/>
      <c r="AL20" s="149"/>
      <c r="AM20" s="149"/>
      <c r="AN20" s="149"/>
      <c r="AO20" s="164"/>
      <c r="AP20" s="164"/>
      <c r="AQ20" s="164"/>
      <c r="AR20" s="176"/>
      <c r="AS20" s="158"/>
      <c r="AT20" s="164"/>
      <c r="AU20" s="149"/>
      <c r="AV20" s="164"/>
      <c r="AW20" s="149"/>
      <c r="AX20" s="164"/>
      <c r="AY20" s="149"/>
      <c r="AZ20" s="164"/>
      <c r="BA20" s="149"/>
      <c r="BB20" s="164"/>
      <c r="BC20" s="149"/>
      <c r="BD20" s="164"/>
      <c r="BE20" s="149"/>
      <c r="BF20" s="149"/>
      <c r="BG20" s="149"/>
      <c r="BH20" s="149"/>
      <c r="BI20" s="149"/>
      <c r="BJ20" s="149"/>
      <c r="BK20" s="149"/>
      <c r="BL20" s="149"/>
      <c r="BM20" s="149"/>
      <c r="BN20" s="149"/>
      <c r="BO20" s="149"/>
      <c r="BP20" s="149"/>
      <c r="BQ20" s="149"/>
      <c r="BR20" s="149"/>
      <c r="BS20" s="164"/>
      <c r="BT20" s="164"/>
      <c r="BU20" s="164"/>
      <c r="BV20" s="176"/>
      <c r="BW20" s="158"/>
      <c r="BX20" s="164"/>
      <c r="BY20" s="149"/>
      <c r="BZ20" s="164"/>
      <c r="CA20" s="149"/>
      <c r="CB20" s="164"/>
      <c r="CC20" s="149"/>
      <c r="CD20" s="164"/>
      <c r="CE20" s="149"/>
      <c r="CF20" s="164"/>
      <c r="CG20" s="149"/>
      <c r="CH20" s="164"/>
      <c r="CI20" s="149"/>
      <c r="CJ20" s="149"/>
      <c r="CK20" s="149"/>
      <c r="CL20" s="149"/>
      <c r="CM20" s="149"/>
      <c r="CN20" s="149"/>
      <c r="CO20" s="149"/>
      <c r="CP20" s="149"/>
      <c r="CQ20" s="149"/>
      <c r="CR20" s="149"/>
      <c r="CS20" s="149"/>
      <c r="CT20" s="149"/>
      <c r="CU20" s="149"/>
      <c r="CV20" s="149"/>
      <c r="CW20" s="164"/>
      <c r="CX20" s="164"/>
      <c r="CY20" s="164"/>
      <c r="CZ20" s="176"/>
      <c r="DA20" s="158"/>
      <c r="DB20" s="164"/>
      <c r="DC20" s="149"/>
      <c r="DD20" s="164"/>
      <c r="DE20" s="149"/>
      <c r="DF20" s="164"/>
      <c r="DG20" s="149"/>
      <c r="DH20" s="164"/>
      <c r="DI20" s="149"/>
      <c r="DJ20" s="164"/>
      <c r="DK20" s="149"/>
      <c r="DL20" s="164"/>
      <c r="DM20" s="149"/>
      <c r="DN20" s="149"/>
      <c r="DO20" s="149"/>
      <c r="DP20" s="149"/>
      <c r="DQ20" s="149"/>
      <c r="DR20" s="149"/>
      <c r="DS20" s="149"/>
      <c r="DT20" s="149"/>
      <c r="DU20" s="149"/>
      <c r="DV20" s="149"/>
      <c r="DW20" s="149"/>
      <c r="DX20" s="149"/>
      <c r="DY20" s="149"/>
      <c r="DZ20" s="149"/>
      <c r="EA20" s="164"/>
      <c r="EB20" s="164"/>
      <c r="EC20" s="164"/>
      <c r="ED20" s="176"/>
      <c r="EE20" s="158"/>
      <c r="EF20" s="164"/>
      <c r="EG20" s="149"/>
      <c r="EH20" s="164"/>
      <c r="EI20" s="149"/>
      <c r="EJ20" s="164"/>
      <c r="EK20" s="149"/>
      <c r="EL20" s="164"/>
      <c r="EM20" s="149"/>
      <c r="EN20" s="164"/>
      <c r="EO20" s="149"/>
      <c r="EP20" s="164"/>
      <c r="EQ20" s="149"/>
      <c r="ER20" s="149"/>
      <c r="ES20" s="149"/>
      <c r="ET20" s="149"/>
      <c r="EU20" s="149"/>
      <c r="EV20" s="149"/>
      <c r="EW20" s="149"/>
      <c r="EX20" s="149"/>
      <c r="EY20" s="149"/>
      <c r="EZ20" s="149"/>
      <c r="FA20" s="149"/>
      <c r="FB20" s="149"/>
      <c r="FC20" s="149"/>
      <c r="FD20" s="149"/>
      <c r="FE20" s="164"/>
      <c r="FF20" s="164"/>
      <c r="FG20" s="164"/>
      <c r="FH20" s="176"/>
      <c r="FI20" s="158"/>
      <c r="FJ20" s="164"/>
      <c r="FK20" s="149"/>
      <c r="FL20" s="164"/>
      <c r="FM20" s="149"/>
      <c r="FN20" s="164"/>
      <c r="FO20" s="149"/>
      <c r="FP20" s="164"/>
      <c r="FQ20" s="149"/>
      <c r="FR20" s="164"/>
      <c r="FS20" s="149"/>
      <c r="FT20" s="164"/>
      <c r="FU20" s="149"/>
      <c r="FV20" s="149"/>
      <c r="FW20" s="149"/>
      <c r="FX20" s="149"/>
      <c r="FY20" s="149"/>
      <c r="FZ20" s="149"/>
      <c r="GA20" s="149"/>
      <c r="GB20" s="149"/>
      <c r="GC20" s="149"/>
      <c r="GD20" s="149"/>
      <c r="GE20" s="149"/>
      <c r="GF20" s="149"/>
      <c r="GG20" s="149"/>
      <c r="GH20" s="149"/>
      <c r="GI20" s="164"/>
      <c r="GJ20" s="164"/>
      <c r="GK20" s="164"/>
      <c r="GL20" s="176"/>
    </row>
    <row r="21" spans="1:194">
      <c r="A21" s="135"/>
      <c r="B21" s="138"/>
      <c r="C21" s="140"/>
      <c r="D21" s="138"/>
      <c r="E21" s="138"/>
      <c r="F21" s="143"/>
      <c r="G21" s="146"/>
      <c r="H21" s="138"/>
      <c r="I21" s="138"/>
      <c r="J21" s="149"/>
      <c r="K21" s="149"/>
      <c r="L21" s="149"/>
      <c r="M21" s="149"/>
      <c r="N21" s="153"/>
      <c r="O21" s="158"/>
      <c r="P21" s="164"/>
      <c r="Q21" s="149"/>
      <c r="R21" s="164"/>
      <c r="S21" s="149"/>
      <c r="T21" s="164"/>
      <c r="U21" s="149"/>
      <c r="V21" s="164"/>
      <c r="W21" s="149"/>
      <c r="X21" s="164"/>
      <c r="Y21" s="149"/>
      <c r="Z21" s="164"/>
      <c r="AA21" s="149"/>
      <c r="AB21" s="149"/>
      <c r="AC21" s="149"/>
      <c r="AD21" s="149"/>
      <c r="AE21" s="149"/>
      <c r="AF21" s="149"/>
      <c r="AG21" s="149"/>
      <c r="AH21" s="149"/>
      <c r="AI21" s="149"/>
      <c r="AJ21" s="149"/>
      <c r="AK21" s="149"/>
      <c r="AL21" s="149"/>
      <c r="AM21" s="149"/>
      <c r="AN21" s="149"/>
      <c r="AO21" s="164"/>
      <c r="AP21" s="164"/>
      <c r="AQ21" s="164"/>
      <c r="AR21" s="176"/>
      <c r="AS21" s="158"/>
      <c r="AT21" s="164"/>
      <c r="AU21" s="149"/>
      <c r="AV21" s="164"/>
      <c r="AW21" s="149"/>
      <c r="AX21" s="164"/>
      <c r="AY21" s="149"/>
      <c r="AZ21" s="164"/>
      <c r="BA21" s="149"/>
      <c r="BB21" s="164"/>
      <c r="BC21" s="149"/>
      <c r="BD21" s="164"/>
      <c r="BE21" s="149"/>
      <c r="BF21" s="149"/>
      <c r="BG21" s="149"/>
      <c r="BH21" s="149"/>
      <c r="BI21" s="149"/>
      <c r="BJ21" s="149"/>
      <c r="BK21" s="149"/>
      <c r="BL21" s="149"/>
      <c r="BM21" s="149"/>
      <c r="BN21" s="149"/>
      <c r="BO21" s="149"/>
      <c r="BP21" s="149"/>
      <c r="BQ21" s="149"/>
      <c r="BR21" s="149"/>
      <c r="BS21" s="164"/>
      <c r="BT21" s="164"/>
      <c r="BU21" s="164"/>
      <c r="BV21" s="176"/>
      <c r="BW21" s="158"/>
      <c r="BX21" s="164"/>
      <c r="BY21" s="149"/>
      <c r="BZ21" s="164"/>
      <c r="CA21" s="149"/>
      <c r="CB21" s="164"/>
      <c r="CC21" s="149"/>
      <c r="CD21" s="164"/>
      <c r="CE21" s="149"/>
      <c r="CF21" s="164"/>
      <c r="CG21" s="149"/>
      <c r="CH21" s="164"/>
      <c r="CI21" s="149"/>
      <c r="CJ21" s="149"/>
      <c r="CK21" s="149"/>
      <c r="CL21" s="149"/>
      <c r="CM21" s="149"/>
      <c r="CN21" s="149"/>
      <c r="CO21" s="149"/>
      <c r="CP21" s="149"/>
      <c r="CQ21" s="149"/>
      <c r="CR21" s="149"/>
      <c r="CS21" s="149"/>
      <c r="CT21" s="149"/>
      <c r="CU21" s="149"/>
      <c r="CV21" s="149"/>
      <c r="CW21" s="164"/>
      <c r="CX21" s="164"/>
      <c r="CY21" s="164"/>
      <c r="CZ21" s="176"/>
      <c r="DA21" s="158"/>
      <c r="DB21" s="164"/>
      <c r="DC21" s="149"/>
      <c r="DD21" s="164"/>
      <c r="DE21" s="149"/>
      <c r="DF21" s="164"/>
      <c r="DG21" s="149"/>
      <c r="DH21" s="164"/>
      <c r="DI21" s="149"/>
      <c r="DJ21" s="164"/>
      <c r="DK21" s="149"/>
      <c r="DL21" s="164"/>
      <c r="DM21" s="149"/>
      <c r="DN21" s="149"/>
      <c r="DO21" s="149"/>
      <c r="DP21" s="149"/>
      <c r="DQ21" s="149"/>
      <c r="DR21" s="149"/>
      <c r="DS21" s="149"/>
      <c r="DT21" s="149"/>
      <c r="DU21" s="149"/>
      <c r="DV21" s="149"/>
      <c r="DW21" s="149"/>
      <c r="DX21" s="149"/>
      <c r="DY21" s="149"/>
      <c r="DZ21" s="149"/>
      <c r="EA21" s="164"/>
      <c r="EB21" s="164"/>
      <c r="EC21" s="164"/>
      <c r="ED21" s="176"/>
      <c r="EE21" s="158"/>
      <c r="EF21" s="164"/>
      <c r="EG21" s="149"/>
      <c r="EH21" s="164"/>
      <c r="EI21" s="149"/>
      <c r="EJ21" s="164"/>
      <c r="EK21" s="149"/>
      <c r="EL21" s="164"/>
      <c r="EM21" s="149"/>
      <c r="EN21" s="164"/>
      <c r="EO21" s="149"/>
      <c r="EP21" s="164"/>
      <c r="EQ21" s="149"/>
      <c r="ER21" s="149"/>
      <c r="ES21" s="149"/>
      <c r="ET21" s="149"/>
      <c r="EU21" s="149"/>
      <c r="EV21" s="149"/>
      <c r="EW21" s="149"/>
      <c r="EX21" s="149"/>
      <c r="EY21" s="149"/>
      <c r="EZ21" s="149"/>
      <c r="FA21" s="149"/>
      <c r="FB21" s="149"/>
      <c r="FC21" s="149"/>
      <c r="FD21" s="149"/>
      <c r="FE21" s="164"/>
      <c r="FF21" s="164"/>
      <c r="FG21" s="164"/>
      <c r="FH21" s="176"/>
      <c r="FI21" s="158"/>
      <c r="FJ21" s="164"/>
      <c r="FK21" s="149"/>
      <c r="FL21" s="164"/>
      <c r="FM21" s="149"/>
      <c r="FN21" s="164"/>
      <c r="FO21" s="149"/>
      <c r="FP21" s="164"/>
      <c r="FQ21" s="149"/>
      <c r="FR21" s="164"/>
      <c r="FS21" s="149"/>
      <c r="FT21" s="164"/>
      <c r="FU21" s="149"/>
      <c r="FV21" s="149"/>
      <c r="FW21" s="149"/>
      <c r="FX21" s="149"/>
      <c r="FY21" s="149"/>
      <c r="FZ21" s="149"/>
      <c r="GA21" s="149"/>
      <c r="GB21" s="149"/>
      <c r="GC21" s="149"/>
      <c r="GD21" s="149"/>
      <c r="GE21" s="149"/>
      <c r="GF21" s="149"/>
      <c r="GG21" s="149"/>
      <c r="GH21" s="149"/>
      <c r="GI21" s="164"/>
      <c r="GJ21" s="164"/>
      <c r="GK21" s="164"/>
      <c r="GL21" s="176"/>
    </row>
    <row r="22" spans="1:194">
      <c r="A22" s="135"/>
      <c r="B22" s="138"/>
      <c r="C22" s="140"/>
      <c r="D22" s="138"/>
      <c r="E22" s="138"/>
      <c r="F22" s="143"/>
      <c r="G22" s="146"/>
      <c r="H22" s="138"/>
      <c r="I22" s="138"/>
      <c r="J22" s="149"/>
      <c r="K22" s="149"/>
      <c r="L22" s="149"/>
      <c r="M22" s="149"/>
      <c r="N22" s="153"/>
      <c r="O22" s="158"/>
      <c r="P22" s="164"/>
      <c r="Q22" s="149"/>
      <c r="R22" s="164"/>
      <c r="S22" s="149"/>
      <c r="T22" s="164"/>
      <c r="U22" s="149"/>
      <c r="V22" s="164"/>
      <c r="W22" s="149"/>
      <c r="X22" s="164"/>
      <c r="Y22" s="149"/>
      <c r="Z22" s="164"/>
      <c r="AA22" s="149"/>
      <c r="AB22" s="149"/>
      <c r="AC22" s="149"/>
      <c r="AD22" s="149"/>
      <c r="AE22" s="149"/>
      <c r="AF22" s="149"/>
      <c r="AG22" s="149"/>
      <c r="AH22" s="149"/>
      <c r="AI22" s="149"/>
      <c r="AJ22" s="149"/>
      <c r="AK22" s="149"/>
      <c r="AL22" s="149"/>
      <c r="AM22" s="149"/>
      <c r="AN22" s="149"/>
      <c r="AO22" s="164"/>
      <c r="AP22" s="164"/>
      <c r="AQ22" s="164"/>
      <c r="AR22" s="176"/>
      <c r="AS22" s="158"/>
      <c r="AT22" s="164"/>
      <c r="AU22" s="149"/>
      <c r="AV22" s="164"/>
      <c r="AW22" s="149"/>
      <c r="AX22" s="164"/>
      <c r="AY22" s="149"/>
      <c r="AZ22" s="164"/>
      <c r="BA22" s="149"/>
      <c r="BB22" s="164"/>
      <c r="BC22" s="149"/>
      <c r="BD22" s="164"/>
      <c r="BE22" s="149"/>
      <c r="BF22" s="149"/>
      <c r="BG22" s="149"/>
      <c r="BH22" s="149"/>
      <c r="BI22" s="149"/>
      <c r="BJ22" s="149"/>
      <c r="BK22" s="149"/>
      <c r="BL22" s="149"/>
      <c r="BM22" s="149"/>
      <c r="BN22" s="149"/>
      <c r="BO22" s="149"/>
      <c r="BP22" s="149"/>
      <c r="BQ22" s="149"/>
      <c r="BR22" s="149"/>
      <c r="BS22" s="164"/>
      <c r="BT22" s="164"/>
      <c r="BU22" s="164"/>
      <c r="BV22" s="176"/>
      <c r="BW22" s="158"/>
      <c r="BX22" s="164"/>
      <c r="BY22" s="149"/>
      <c r="BZ22" s="164"/>
      <c r="CA22" s="149"/>
      <c r="CB22" s="164"/>
      <c r="CC22" s="149"/>
      <c r="CD22" s="164"/>
      <c r="CE22" s="149"/>
      <c r="CF22" s="164"/>
      <c r="CG22" s="149"/>
      <c r="CH22" s="164"/>
      <c r="CI22" s="149"/>
      <c r="CJ22" s="149"/>
      <c r="CK22" s="149"/>
      <c r="CL22" s="149"/>
      <c r="CM22" s="149"/>
      <c r="CN22" s="149"/>
      <c r="CO22" s="149"/>
      <c r="CP22" s="149"/>
      <c r="CQ22" s="149"/>
      <c r="CR22" s="149"/>
      <c r="CS22" s="149"/>
      <c r="CT22" s="149"/>
      <c r="CU22" s="149"/>
      <c r="CV22" s="149"/>
      <c r="CW22" s="164"/>
      <c r="CX22" s="164"/>
      <c r="CY22" s="164"/>
      <c r="CZ22" s="176"/>
      <c r="DA22" s="158"/>
      <c r="DB22" s="164"/>
      <c r="DC22" s="149"/>
      <c r="DD22" s="164"/>
      <c r="DE22" s="149"/>
      <c r="DF22" s="164"/>
      <c r="DG22" s="149"/>
      <c r="DH22" s="164"/>
      <c r="DI22" s="149"/>
      <c r="DJ22" s="164"/>
      <c r="DK22" s="149"/>
      <c r="DL22" s="164"/>
      <c r="DM22" s="149"/>
      <c r="DN22" s="149"/>
      <c r="DO22" s="149"/>
      <c r="DP22" s="149"/>
      <c r="DQ22" s="149"/>
      <c r="DR22" s="149"/>
      <c r="DS22" s="149"/>
      <c r="DT22" s="149"/>
      <c r="DU22" s="149"/>
      <c r="DV22" s="149"/>
      <c r="DW22" s="149"/>
      <c r="DX22" s="149"/>
      <c r="DY22" s="149"/>
      <c r="DZ22" s="149"/>
      <c r="EA22" s="164"/>
      <c r="EB22" s="164"/>
      <c r="EC22" s="164"/>
      <c r="ED22" s="176"/>
      <c r="EE22" s="158"/>
      <c r="EF22" s="164"/>
      <c r="EG22" s="149"/>
      <c r="EH22" s="164"/>
      <c r="EI22" s="149"/>
      <c r="EJ22" s="164"/>
      <c r="EK22" s="149"/>
      <c r="EL22" s="164"/>
      <c r="EM22" s="149"/>
      <c r="EN22" s="164"/>
      <c r="EO22" s="149"/>
      <c r="EP22" s="164"/>
      <c r="EQ22" s="149"/>
      <c r="ER22" s="149"/>
      <c r="ES22" s="149"/>
      <c r="ET22" s="149"/>
      <c r="EU22" s="149"/>
      <c r="EV22" s="149"/>
      <c r="EW22" s="149"/>
      <c r="EX22" s="149"/>
      <c r="EY22" s="149"/>
      <c r="EZ22" s="149"/>
      <c r="FA22" s="149"/>
      <c r="FB22" s="149"/>
      <c r="FC22" s="149"/>
      <c r="FD22" s="149"/>
      <c r="FE22" s="164"/>
      <c r="FF22" s="164"/>
      <c r="FG22" s="164"/>
      <c r="FH22" s="176"/>
      <c r="FI22" s="158"/>
      <c r="FJ22" s="164"/>
      <c r="FK22" s="149"/>
      <c r="FL22" s="164"/>
      <c r="FM22" s="149"/>
      <c r="FN22" s="164"/>
      <c r="FO22" s="149"/>
      <c r="FP22" s="164"/>
      <c r="FQ22" s="149"/>
      <c r="FR22" s="164"/>
      <c r="FS22" s="149"/>
      <c r="FT22" s="164"/>
      <c r="FU22" s="149"/>
      <c r="FV22" s="149"/>
      <c r="FW22" s="149"/>
      <c r="FX22" s="149"/>
      <c r="FY22" s="149"/>
      <c r="FZ22" s="149"/>
      <c r="GA22" s="149"/>
      <c r="GB22" s="149"/>
      <c r="GC22" s="149"/>
      <c r="GD22" s="149"/>
      <c r="GE22" s="149"/>
      <c r="GF22" s="149"/>
      <c r="GG22" s="149"/>
      <c r="GH22" s="149"/>
      <c r="GI22" s="164"/>
      <c r="GJ22" s="164"/>
      <c r="GK22" s="164"/>
      <c r="GL22" s="176"/>
    </row>
    <row r="23" spans="1:194">
      <c r="A23" s="135"/>
      <c r="B23" s="138"/>
      <c r="C23" s="140"/>
      <c r="D23" s="138"/>
      <c r="E23" s="138"/>
      <c r="F23" s="143"/>
      <c r="G23" s="146"/>
      <c r="H23" s="138"/>
      <c r="I23" s="138"/>
      <c r="J23" s="149"/>
      <c r="K23" s="149"/>
      <c r="L23" s="149"/>
      <c r="M23" s="149"/>
      <c r="N23" s="153"/>
      <c r="O23" s="158"/>
      <c r="P23" s="164"/>
      <c r="Q23" s="149"/>
      <c r="R23" s="164"/>
      <c r="S23" s="149"/>
      <c r="T23" s="164"/>
      <c r="U23" s="149"/>
      <c r="V23" s="164"/>
      <c r="W23" s="149"/>
      <c r="X23" s="164"/>
      <c r="Y23" s="149"/>
      <c r="Z23" s="164"/>
      <c r="AA23" s="149"/>
      <c r="AB23" s="149"/>
      <c r="AC23" s="149"/>
      <c r="AD23" s="149"/>
      <c r="AE23" s="149"/>
      <c r="AF23" s="149"/>
      <c r="AG23" s="149"/>
      <c r="AH23" s="149"/>
      <c r="AI23" s="149"/>
      <c r="AJ23" s="149"/>
      <c r="AK23" s="149"/>
      <c r="AL23" s="149"/>
      <c r="AM23" s="149"/>
      <c r="AN23" s="149"/>
      <c r="AO23" s="164"/>
      <c r="AP23" s="164"/>
      <c r="AQ23" s="164"/>
      <c r="AR23" s="176"/>
      <c r="AS23" s="158"/>
      <c r="AT23" s="164"/>
      <c r="AU23" s="149"/>
      <c r="AV23" s="164"/>
      <c r="AW23" s="149"/>
      <c r="AX23" s="164"/>
      <c r="AY23" s="149"/>
      <c r="AZ23" s="164"/>
      <c r="BA23" s="149"/>
      <c r="BB23" s="164"/>
      <c r="BC23" s="149"/>
      <c r="BD23" s="164"/>
      <c r="BE23" s="149"/>
      <c r="BF23" s="149"/>
      <c r="BG23" s="149"/>
      <c r="BH23" s="149"/>
      <c r="BI23" s="149"/>
      <c r="BJ23" s="149"/>
      <c r="BK23" s="149"/>
      <c r="BL23" s="149"/>
      <c r="BM23" s="149"/>
      <c r="BN23" s="149"/>
      <c r="BO23" s="149"/>
      <c r="BP23" s="149"/>
      <c r="BQ23" s="149"/>
      <c r="BR23" s="149"/>
      <c r="BS23" s="164"/>
      <c r="BT23" s="164"/>
      <c r="BU23" s="164"/>
      <c r="BV23" s="176"/>
      <c r="BW23" s="158"/>
      <c r="BX23" s="164"/>
      <c r="BY23" s="149"/>
      <c r="BZ23" s="164"/>
      <c r="CA23" s="149"/>
      <c r="CB23" s="164"/>
      <c r="CC23" s="149"/>
      <c r="CD23" s="164"/>
      <c r="CE23" s="149"/>
      <c r="CF23" s="164"/>
      <c r="CG23" s="149"/>
      <c r="CH23" s="164"/>
      <c r="CI23" s="149"/>
      <c r="CJ23" s="149"/>
      <c r="CK23" s="149"/>
      <c r="CL23" s="149"/>
      <c r="CM23" s="149"/>
      <c r="CN23" s="149"/>
      <c r="CO23" s="149"/>
      <c r="CP23" s="149"/>
      <c r="CQ23" s="149"/>
      <c r="CR23" s="149"/>
      <c r="CS23" s="149"/>
      <c r="CT23" s="149"/>
      <c r="CU23" s="149"/>
      <c r="CV23" s="149"/>
      <c r="CW23" s="164"/>
      <c r="CX23" s="164"/>
      <c r="CY23" s="164"/>
      <c r="CZ23" s="176"/>
      <c r="DA23" s="158"/>
      <c r="DB23" s="164"/>
      <c r="DC23" s="149"/>
      <c r="DD23" s="164"/>
      <c r="DE23" s="149"/>
      <c r="DF23" s="164"/>
      <c r="DG23" s="149"/>
      <c r="DH23" s="164"/>
      <c r="DI23" s="149"/>
      <c r="DJ23" s="164"/>
      <c r="DK23" s="149"/>
      <c r="DL23" s="164"/>
      <c r="DM23" s="149"/>
      <c r="DN23" s="149"/>
      <c r="DO23" s="149"/>
      <c r="DP23" s="149"/>
      <c r="DQ23" s="149"/>
      <c r="DR23" s="149"/>
      <c r="DS23" s="149"/>
      <c r="DT23" s="149"/>
      <c r="DU23" s="149"/>
      <c r="DV23" s="149"/>
      <c r="DW23" s="149"/>
      <c r="DX23" s="149"/>
      <c r="DY23" s="149"/>
      <c r="DZ23" s="149"/>
      <c r="EA23" s="164"/>
      <c r="EB23" s="164"/>
      <c r="EC23" s="164"/>
      <c r="ED23" s="176"/>
      <c r="EE23" s="158"/>
      <c r="EF23" s="164"/>
      <c r="EG23" s="149"/>
      <c r="EH23" s="164"/>
      <c r="EI23" s="149"/>
      <c r="EJ23" s="164"/>
      <c r="EK23" s="149"/>
      <c r="EL23" s="164"/>
      <c r="EM23" s="149"/>
      <c r="EN23" s="164"/>
      <c r="EO23" s="149"/>
      <c r="EP23" s="164"/>
      <c r="EQ23" s="149"/>
      <c r="ER23" s="149"/>
      <c r="ES23" s="149"/>
      <c r="ET23" s="149"/>
      <c r="EU23" s="149"/>
      <c r="EV23" s="149"/>
      <c r="EW23" s="149"/>
      <c r="EX23" s="149"/>
      <c r="EY23" s="149"/>
      <c r="EZ23" s="149"/>
      <c r="FA23" s="149"/>
      <c r="FB23" s="149"/>
      <c r="FC23" s="149"/>
      <c r="FD23" s="149"/>
      <c r="FE23" s="164"/>
      <c r="FF23" s="164"/>
      <c r="FG23" s="164"/>
      <c r="FH23" s="176"/>
      <c r="FI23" s="158"/>
      <c r="FJ23" s="164"/>
      <c r="FK23" s="149"/>
      <c r="FL23" s="164"/>
      <c r="FM23" s="149"/>
      <c r="FN23" s="164"/>
      <c r="FO23" s="149"/>
      <c r="FP23" s="164"/>
      <c r="FQ23" s="149"/>
      <c r="FR23" s="164"/>
      <c r="FS23" s="149"/>
      <c r="FT23" s="164"/>
      <c r="FU23" s="149"/>
      <c r="FV23" s="149"/>
      <c r="FW23" s="149"/>
      <c r="FX23" s="149"/>
      <c r="FY23" s="149"/>
      <c r="FZ23" s="149"/>
      <c r="GA23" s="149"/>
      <c r="GB23" s="149"/>
      <c r="GC23" s="149"/>
      <c r="GD23" s="149"/>
      <c r="GE23" s="149"/>
      <c r="GF23" s="149"/>
      <c r="GG23" s="149"/>
      <c r="GH23" s="149"/>
      <c r="GI23" s="164"/>
      <c r="GJ23" s="164"/>
      <c r="GK23" s="164"/>
      <c r="GL23" s="176"/>
    </row>
    <row r="24" spans="1:194">
      <c r="A24" s="135"/>
      <c r="B24" s="138"/>
      <c r="C24" s="140"/>
      <c r="D24" s="138"/>
      <c r="E24" s="138"/>
      <c r="F24" s="143"/>
      <c r="G24" s="146"/>
      <c r="H24" s="138"/>
      <c r="I24" s="138"/>
      <c r="J24" s="149"/>
      <c r="K24" s="149"/>
      <c r="L24" s="149"/>
      <c r="M24" s="149"/>
      <c r="N24" s="153"/>
      <c r="O24" s="158"/>
      <c r="P24" s="164"/>
      <c r="Q24" s="149"/>
      <c r="R24" s="164"/>
      <c r="S24" s="149"/>
      <c r="T24" s="164"/>
      <c r="U24" s="149"/>
      <c r="V24" s="164"/>
      <c r="W24" s="149"/>
      <c r="X24" s="164"/>
      <c r="Y24" s="149"/>
      <c r="Z24" s="164"/>
      <c r="AA24" s="149"/>
      <c r="AB24" s="149"/>
      <c r="AC24" s="149"/>
      <c r="AD24" s="149"/>
      <c r="AE24" s="149"/>
      <c r="AF24" s="149"/>
      <c r="AG24" s="149"/>
      <c r="AH24" s="149"/>
      <c r="AI24" s="149"/>
      <c r="AJ24" s="149"/>
      <c r="AK24" s="149"/>
      <c r="AL24" s="149"/>
      <c r="AM24" s="149"/>
      <c r="AN24" s="149"/>
      <c r="AO24" s="164"/>
      <c r="AP24" s="164"/>
      <c r="AQ24" s="164"/>
      <c r="AR24" s="176"/>
      <c r="AS24" s="158"/>
      <c r="AT24" s="164"/>
      <c r="AU24" s="149"/>
      <c r="AV24" s="164"/>
      <c r="AW24" s="149"/>
      <c r="AX24" s="164"/>
      <c r="AY24" s="149"/>
      <c r="AZ24" s="164"/>
      <c r="BA24" s="149"/>
      <c r="BB24" s="164"/>
      <c r="BC24" s="149"/>
      <c r="BD24" s="164"/>
      <c r="BE24" s="149"/>
      <c r="BF24" s="149"/>
      <c r="BG24" s="149"/>
      <c r="BH24" s="149"/>
      <c r="BI24" s="149"/>
      <c r="BJ24" s="149"/>
      <c r="BK24" s="149"/>
      <c r="BL24" s="149"/>
      <c r="BM24" s="149"/>
      <c r="BN24" s="149"/>
      <c r="BO24" s="149"/>
      <c r="BP24" s="149"/>
      <c r="BQ24" s="149"/>
      <c r="BR24" s="149"/>
      <c r="BS24" s="164"/>
      <c r="BT24" s="164"/>
      <c r="BU24" s="164"/>
      <c r="BV24" s="176"/>
      <c r="BW24" s="158"/>
      <c r="BX24" s="164"/>
      <c r="BY24" s="149"/>
      <c r="BZ24" s="164"/>
      <c r="CA24" s="149"/>
      <c r="CB24" s="164"/>
      <c r="CC24" s="149"/>
      <c r="CD24" s="164"/>
      <c r="CE24" s="149"/>
      <c r="CF24" s="164"/>
      <c r="CG24" s="149"/>
      <c r="CH24" s="164"/>
      <c r="CI24" s="149"/>
      <c r="CJ24" s="149"/>
      <c r="CK24" s="149"/>
      <c r="CL24" s="149"/>
      <c r="CM24" s="149"/>
      <c r="CN24" s="149"/>
      <c r="CO24" s="149"/>
      <c r="CP24" s="149"/>
      <c r="CQ24" s="149"/>
      <c r="CR24" s="149"/>
      <c r="CS24" s="149"/>
      <c r="CT24" s="149"/>
      <c r="CU24" s="149"/>
      <c r="CV24" s="149"/>
      <c r="CW24" s="164"/>
      <c r="CX24" s="164"/>
      <c r="CY24" s="164"/>
      <c r="CZ24" s="176"/>
      <c r="DA24" s="158"/>
      <c r="DB24" s="164"/>
      <c r="DC24" s="149"/>
      <c r="DD24" s="164"/>
      <c r="DE24" s="149"/>
      <c r="DF24" s="164"/>
      <c r="DG24" s="149"/>
      <c r="DH24" s="164"/>
      <c r="DI24" s="149"/>
      <c r="DJ24" s="164"/>
      <c r="DK24" s="149"/>
      <c r="DL24" s="164"/>
      <c r="DM24" s="149"/>
      <c r="DN24" s="149"/>
      <c r="DO24" s="149"/>
      <c r="DP24" s="149"/>
      <c r="DQ24" s="149"/>
      <c r="DR24" s="149"/>
      <c r="DS24" s="149"/>
      <c r="DT24" s="149"/>
      <c r="DU24" s="149"/>
      <c r="DV24" s="149"/>
      <c r="DW24" s="149"/>
      <c r="DX24" s="149"/>
      <c r="DY24" s="149"/>
      <c r="DZ24" s="149"/>
      <c r="EA24" s="164"/>
      <c r="EB24" s="164"/>
      <c r="EC24" s="164"/>
      <c r="ED24" s="176"/>
      <c r="EE24" s="158"/>
      <c r="EF24" s="164"/>
      <c r="EG24" s="149"/>
      <c r="EH24" s="164"/>
      <c r="EI24" s="149"/>
      <c r="EJ24" s="164"/>
      <c r="EK24" s="149"/>
      <c r="EL24" s="164"/>
      <c r="EM24" s="149"/>
      <c r="EN24" s="164"/>
      <c r="EO24" s="149"/>
      <c r="EP24" s="164"/>
      <c r="EQ24" s="149"/>
      <c r="ER24" s="149"/>
      <c r="ES24" s="149"/>
      <c r="ET24" s="149"/>
      <c r="EU24" s="149"/>
      <c r="EV24" s="149"/>
      <c r="EW24" s="149"/>
      <c r="EX24" s="149"/>
      <c r="EY24" s="149"/>
      <c r="EZ24" s="149"/>
      <c r="FA24" s="149"/>
      <c r="FB24" s="149"/>
      <c r="FC24" s="149"/>
      <c r="FD24" s="149"/>
      <c r="FE24" s="164"/>
      <c r="FF24" s="164"/>
      <c r="FG24" s="164"/>
      <c r="FH24" s="176"/>
      <c r="FI24" s="158"/>
      <c r="FJ24" s="164"/>
      <c r="FK24" s="149"/>
      <c r="FL24" s="164"/>
      <c r="FM24" s="149"/>
      <c r="FN24" s="164"/>
      <c r="FO24" s="149"/>
      <c r="FP24" s="164"/>
      <c r="FQ24" s="149"/>
      <c r="FR24" s="164"/>
      <c r="FS24" s="149"/>
      <c r="FT24" s="164"/>
      <c r="FU24" s="149"/>
      <c r="FV24" s="149"/>
      <c r="FW24" s="149"/>
      <c r="FX24" s="149"/>
      <c r="FY24" s="149"/>
      <c r="FZ24" s="149"/>
      <c r="GA24" s="149"/>
      <c r="GB24" s="149"/>
      <c r="GC24" s="149"/>
      <c r="GD24" s="149"/>
      <c r="GE24" s="149"/>
      <c r="GF24" s="149"/>
      <c r="GG24" s="149"/>
      <c r="GH24" s="149"/>
      <c r="GI24" s="164"/>
      <c r="GJ24" s="164"/>
      <c r="GK24" s="164"/>
      <c r="GL24" s="176"/>
    </row>
    <row r="25" spans="1:194">
      <c r="A25" s="135"/>
      <c r="B25" s="138"/>
      <c r="C25" s="140"/>
      <c r="D25" s="138"/>
      <c r="E25" s="138"/>
      <c r="F25" s="143"/>
      <c r="G25" s="146"/>
      <c r="H25" s="138"/>
      <c r="I25" s="138"/>
      <c r="J25" s="149"/>
      <c r="K25" s="149"/>
      <c r="L25" s="149"/>
      <c r="M25" s="149"/>
      <c r="N25" s="153"/>
      <c r="O25" s="158"/>
      <c r="P25" s="164"/>
      <c r="Q25" s="149"/>
      <c r="R25" s="164"/>
      <c r="S25" s="149"/>
      <c r="T25" s="164"/>
      <c r="U25" s="149"/>
      <c r="V25" s="164"/>
      <c r="W25" s="149"/>
      <c r="X25" s="164"/>
      <c r="Y25" s="149"/>
      <c r="Z25" s="164"/>
      <c r="AA25" s="149"/>
      <c r="AB25" s="149"/>
      <c r="AC25" s="149"/>
      <c r="AD25" s="149"/>
      <c r="AE25" s="149"/>
      <c r="AF25" s="149"/>
      <c r="AG25" s="149"/>
      <c r="AH25" s="149"/>
      <c r="AI25" s="149"/>
      <c r="AJ25" s="149"/>
      <c r="AK25" s="149"/>
      <c r="AL25" s="149"/>
      <c r="AM25" s="149"/>
      <c r="AN25" s="149"/>
      <c r="AO25" s="164"/>
      <c r="AP25" s="164"/>
      <c r="AQ25" s="164"/>
      <c r="AR25" s="176"/>
      <c r="AS25" s="158"/>
      <c r="AT25" s="164"/>
      <c r="AU25" s="149"/>
      <c r="AV25" s="164"/>
      <c r="AW25" s="149"/>
      <c r="AX25" s="164"/>
      <c r="AY25" s="149"/>
      <c r="AZ25" s="164"/>
      <c r="BA25" s="149"/>
      <c r="BB25" s="164"/>
      <c r="BC25" s="149"/>
      <c r="BD25" s="164"/>
      <c r="BE25" s="149"/>
      <c r="BF25" s="149"/>
      <c r="BG25" s="149"/>
      <c r="BH25" s="149"/>
      <c r="BI25" s="149"/>
      <c r="BJ25" s="149"/>
      <c r="BK25" s="149"/>
      <c r="BL25" s="149"/>
      <c r="BM25" s="149"/>
      <c r="BN25" s="149"/>
      <c r="BO25" s="149"/>
      <c r="BP25" s="149"/>
      <c r="BQ25" s="149"/>
      <c r="BR25" s="149"/>
      <c r="BS25" s="164"/>
      <c r="BT25" s="164"/>
      <c r="BU25" s="164"/>
      <c r="BV25" s="176"/>
      <c r="BW25" s="158"/>
      <c r="BX25" s="164"/>
      <c r="BY25" s="149"/>
      <c r="BZ25" s="164"/>
      <c r="CA25" s="149"/>
      <c r="CB25" s="164"/>
      <c r="CC25" s="149"/>
      <c r="CD25" s="164"/>
      <c r="CE25" s="149"/>
      <c r="CF25" s="164"/>
      <c r="CG25" s="149"/>
      <c r="CH25" s="164"/>
      <c r="CI25" s="149"/>
      <c r="CJ25" s="149"/>
      <c r="CK25" s="149"/>
      <c r="CL25" s="149"/>
      <c r="CM25" s="149"/>
      <c r="CN25" s="149"/>
      <c r="CO25" s="149"/>
      <c r="CP25" s="149"/>
      <c r="CQ25" s="149"/>
      <c r="CR25" s="149"/>
      <c r="CS25" s="149"/>
      <c r="CT25" s="149"/>
      <c r="CU25" s="149"/>
      <c r="CV25" s="149"/>
      <c r="CW25" s="164"/>
      <c r="CX25" s="164"/>
      <c r="CY25" s="164"/>
      <c r="CZ25" s="176"/>
      <c r="DA25" s="158"/>
      <c r="DB25" s="164"/>
      <c r="DC25" s="149"/>
      <c r="DD25" s="164"/>
      <c r="DE25" s="149"/>
      <c r="DF25" s="164"/>
      <c r="DG25" s="149"/>
      <c r="DH25" s="164"/>
      <c r="DI25" s="149"/>
      <c r="DJ25" s="164"/>
      <c r="DK25" s="149"/>
      <c r="DL25" s="164"/>
      <c r="DM25" s="149"/>
      <c r="DN25" s="149"/>
      <c r="DO25" s="149"/>
      <c r="DP25" s="149"/>
      <c r="DQ25" s="149"/>
      <c r="DR25" s="149"/>
      <c r="DS25" s="149"/>
      <c r="DT25" s="149"/>
      <c r="DU25" s="149"/>
      <c r="DV25" s="149"/>
      <c r="DW25" s="149"/>
      <c r="DX25" s="149"/>
      <c r="DY25" s="149"/>
      <c r="DZ25" s="149"/>
      <c r="EA25" s="164"/>
      <c r="EB25" s="164"/>
      <c r="EC25" s="164"/>
      <c r="ED25" s="176"/>
      <c r="EE25" s="158"/>
      <c r="EF25" s="164"/>
      <c r="EG25" s="149"/>
      <c r="EH25" s="164"/>
      <c r="EI25" s="149"/>
      <c r="EJ25" s="164"/>
      <c r="EK25" s="149"/>
      <c r="EL25" s="164"/>
      <c r="EM25" s="149"/>
      <c r="EN25" s="164"/>
      <c r="EO25" s="149"/>
      <c r="EP25" s="164"/>
      <c r="EQ25" s="149"/>
      <c r="ER25" s="149"/>
      <c r="ES25" s="149"/>
      <c r="ET25" s="149"/>
      <c r="EU25" s="149"/>
      <c r="EV25" s="149"/>
      <c r="EW25" s="149"/>
      <c r="EX25" s="149"/>
      <c r="EY25" s="149"/>
      <c r="EZ25" s="149"/>
      <c r="FA25" s="149"/>
      <c r="FB25" s="149"/>
      <c r="FC25" s="149"/>
      <c r="FD25" s="149"/>
      <c r="FE25" s="164"/>
      <c r="FF25" s="164"/>
      <c r="FG25" s="164"/>
      <c r="FH25" s="176"/>
      <c r="FI25" s="158"/>
      <c r="FJ25" s="164"/>
      <c r="FK25" s="149"/>
      <c r="FL25" s="164"/>
      <c r="FM25" s="149"/>
      <c r="FN25" s="164"/>
      <c r="FO25" s="149"/>
      <c r="FP25" s="164"/>
      <c r="FQ25" s="149"/>
      <c r="FR25" s="164"/>
      <c r="FS25" s="149"/>
      <c r="FT25" s="164"/>
      <c r="FU25" s="149"/>
      <c r="FV25" s="149"/>
      <c r="FW25" s="149"/>
      <c r="FX25" s="149"/>
      <c r="FY25" s="149"/>
      <c r="FZ25" s="149"/>
      <c r="GA25" s="149"/>
      <c r="GB25" s="149"/>
      <c r="GC25" s="149"/>
      <c r="GD25" s="149"/>
      <c r="GE25" s="149"/>
      <c r="GF25" s="149"/>
      <c r="GG25" s="149"/>
      <c r="GH25" s="149"/>
      <c r="GI25" s="164"/>
      <c r="GJ25" s="164"/>
      <c r="GK25" s="164"/>
      <c r="GL25" s="176"/>
    </row>
    <row r="26" spans="1:194">
      <c r="A26" s="135"/>
      <c r="B26" s="138"/>
      <c r="C26" s="140"/>
      <c r="D26" s="138"/>
      <c r="E26" s="138"/>
      <c r="F26" s="143"/>
      <c r="G26" s="146"/>
      <c r="H26" s="138"/>
      <c r="I26" s="138"/>
      <c r="J26" s="149"/>
      <c r="K26" s="149"/>
      <c r="L26" s="149"/>
      <c r="M26" s="149"/>
      <c r="N26" s="153"/>
      <c r="O26" s="158"/>
      <c r="P26" s="164"/>
      <c r="Q26" s="149"/>
      <c r="R26" s="164"/>
      <c r="S26" s="149"/>
      <c r="T26" s="164"/>
      <c r="U26" s="149"/>
      <c r="V26" s="164"/>
      <c r="W26" s="149"/>
      <c r="X26" s="164"/>
      <c r="Y26" s="149"/>
      <c r="Z26" s="164"/>
      <c r="AA26" s="149"/>
      <c r="AB26" s="149"/>
      <c r="AC26" s="149"/>
      <c r="AD26" s="149"/>
      <c r="AE26" s="149"/>
      <c r="AF26" s="149"/>
      <c r="AG26" s="149"/>
      <c r="AH26" s="149"/>
      <c r="AI26" s="149"/>
      <c r="AJ26" s="149"/>
      <c r="AK26" s="149"/>
      <c r="AL26" s="149"/>
      <c r="AM26" s="149"/>
      <c r="AN26" s="149"/>
      <c r="AO26" s="164"/>
      <c r="AP26" s="164"/>
      <c r="AQ26" s="164"/>
      <c r="AR26" s="176"/>
      <c r="AS26" s="158"/>
      <c r="AT26" s="164"/>
      <c r="AU26" s="149"/>
      <c r="AV26" s="164"/>
      <c r="AW26" s="149"/>
      <c r="AX26" s="164"/>
      <c r="AY26" s="149"/>
      <c r="AZ26" s="164"/>
      <c r="BA26" s="149"/>
      <c r="BB26" s="164"/>
      <c r="BC26" s="149"/>
      <c r="BD26" s="164"/>
      <c r="BE26" s="149"/>
      <c r="BF26" s="149"/>
      <c r="BG26" s="149"/>
      <c r="BH26" s="149"/>
      <c r="BI26" s="149"/>
      <c r="BJ26" s="149"/>
      <c r="BK26" s="149"/>
      <c r="BL26" s="149"/>
      <c r="BM26" s="149"/>
      <c r="BN26" s="149"/>
      <c r="BO26" s="149"/>
      <c r="BP26" s="149"/>
      <c r="BQ26" s="149"/>
      <c r="BR26" s="149"/>
      <c r="BS26" s="164"/>
      <c r="BT26" s="164"/>
      <c r="BU26" s="164"/>
      <c r="BV26" s="176"/>
      <c r="BW26" s="158"/>
      <c r="BX26" s="164"/>
      <c r="BY26" s="149"/>
      <c r="BZ26" s="164"/>
      <c r="CA26" s="149"/>
      <c r="CB26" s="164"/>
      <c r="CC26" s="149"/>
      <c r="CD26" s="164"/>
      <c r="CE26" s="149"/>
      <c r="CF26" s="164"/>
      <c r="CG26" s="149"/>
      <c r="CH26" s="164"/>
      <c r="CI26" s="149"/>
      <c r="CJ26" s="149"/>
      <c r="CK26" s="149"/>
      <c r="CL26" s="149"/>
      <c r="CM26" s="149"/>
      <c r="CN26" s="149"/>
      <c r="CO26" s="149"/>
      <c r="CP26" s="149"/>
      <c r="CQ26" s="149"/>
      <c r="CR26" s="149"/>
      <c r="CS26" s="149"/>
      <c r="CT26" s="149"/>
      <c r="CU26" s="149"/>
      <c r="CV26" s="149"/>
      <c r="CW26" s="164"/>
      <c r="CX26" s="164"/>
      <c r="CY26" s="164"/>
      <c r="CZ26" s="176"/>
      <c r="DA26" s="158"/>
      <c r="DB26" s="164"/>
      <c r="DC26" s="149"/>
      <c r="DD26" s="164"/>
      <c r="DE26" s="149"/>
      <c r="DF26" s="164"/>
      <c r="DG26" s="149"/>
      <c r="DH26" s="164"/>
      <c r="DI26" s="149"/>
      <c r="DJ26" s="164"/>
      <c r="DK26" s="149"/>
      <c r="DL26" s="164"/>
      <c r="DM26" s="149"/>
      <c r="DN26" s="149"/>
      <c r="DO26" s="149"/>
      <c r="DP26" s="149"/>
      <c r="DQ26" s="149"/>
      <c r="DR26" s="149"/>
      <c r="DS26" s="149"/>
      <c r="DT26" s="149"/>
      <c r="DU26" s="149"/>
      <c r="DV26" s="149"/>
      <c r="DW26" s="149"/>
      <c r="DX26" s="149"/>
      <c r="DY26" s="149"/>
      <c r="DZ26" s="149"/>
      <c r="EA26" s="164"/>
      <c r="EB26" s="164"/>
      <c r="EC26" s="164"/>
      <c r="ED26" s="176"/>
      <c r="EE26" s="158"/>
      <c r="EF26" s="164"/>
      <c r="EG26" s="149"/>
      <c r="EH26" s="164"/>
      <c r="EI26" s="149"/>
      <c r="EJ26" s="164"/>
      <c r="EK26" s="149"/>
      <c r="EL26" s="164"/>
      <c r="EM26" s="149"/>
      <c r="EN26" s="164"/>
      <c r="EO26" s="149"/>
      <c r="EP26" s="164"/>
      <c r="EQ26" s="149"/>
      <c r="ER26" s="149"/>
      <c r="ES26" s="149"/>
      <c r="ET26" s="149"/>
      <c r="EU26" s="149"/>
      <c r="EV26" s="149"/>
      <c r="EW26" s="149"/>
      <c r="EX26" s="149"/>
      <c r="EY26" s="149"/>
      <c r="EZ26" s="149"/>
      <c r="FA26" s="149"/>
      <c r="FB26" s="149"/>
      <c r="FC26" s="149"/>
      <c r="FD26" s="149"/>
      <c r="FE26" s="164"/>
      <c r="FF26" s="164"/>
      <c r="FG26" s="164"/>
      <c r="FH26" s="176"/>
      <c r="FI26" s="158"/>
      <c r="FJ26" s="164"/>
      <c r="FK26" s="149"/>
      <c r="FL26" s="164"/>
      <c r="FM26" s="149"/>
      <c r="FN26" s="164"/>
      <c r="FO26" s="149"/>
      <c r="FP26" s="164"/>
      <c r="FQ26" s="149"/>
      <c r="FR26" s="164"/>
      <c r="FS26" s="149"/>
      <c r="FT26" s="164"/>
      <c r="FU26" s="149"/>
      <c r="FV26" s="149"/>
      <c r="FW26" s="149"/>
      <c r="FX26" s="149"/>
      <c r="FY26" s="149"/>
      <c r="FZ26" s="149"/>
      <c r="GA26" s="149"/>
      <c r="GB26" s="149"/>
      <c r="GC26" s="149"/>
      <c r="GD26" s="149"/>
      <c r="GE26" s="149"/>
      <c r="GF26" s="149"/>
      <c r="GG26" s="149"/>
      <c r="GH26" s="149"/>
      <c r="GI26" s="164"/>
      <c r="GJ26" s="164"/>
      <c r="GK26" s="164"/>
      <c r="GL26" s="176"/>
    </row>
    <row r="27" spans="1:194">
      <c r="A27" s="135"/>
      <c r="B27" s="138"/>
      <c r="C27" s="140"/>
      <c r="D27" s="138"/>
      <c r="E27" s="138"/>
      <c r="F27" s="143"/>
      <c r="G27" s="146"/>
      <c r="H27" s="138"/>
      <c r="I27" s="138"/>
      <c r="J27" s="149"/>
      <c r="K27" s="149"/>
      <c r="L27" s="149"/>
      <c r="M27" s="149"/>
      <c r="N27" s="153"/>
      <c r="O27" s="158"/>
      <c r="P27" s="164"/>
      <c r="Q27" s="149"/>
      <c r="R27" s="164"/>
      <c r="S27" s="149"/>
      <c r="T27" s="164"/>
      <c r="U27" s="149"/>
      <c r="V27" s="164"/>
      <c r="W27" s="149"/>
      <c r="X27" s="164"/>
      <c r="Y27" s="149"/>
      <c r="Z27" s="164"/>
      <c r="AA27" s="149"/>
      <c r="AB27" s="149"/>
      <c r="AC27" s="149"/>
      <c r="AD27" s="149"/>
      <c r="AE27" s="149"/>
      <c r="AF27" s="149"/>
      <c r="AG27" s="149"/>
      <c r="AH27" s="149"/>
      <c r="AI27" s="149"/>
      <c r="AJ27" s="149"/>
      <c r="AK27" s="149"/>
      <c r="AL27" s="149"/>
      <c r="AM27" s="149"/>
      <c r="AN27" s="149"/>
      <c r="AO27" s="164"/>
      <c r="AP27" s="164"/>
      <c r="AQ27" s="164"/>
      <c r="AR27" s="176"/>
      <c r="AS27" s="158"/>
      <c r="AT27" s="164"/>
      <c r="AU27" s="149"/>
      <c r="AV27" s="164"/>
      <c r="AW27" s="149"/>
      <c r="AX27" s="164"/>
      <c r="AY27" s="149"/>
      <c r="AZ27" s="164"/>
      <c r="BA27" s="149"/>
      <c r="BB27" s="164"/>
      <c r="BC27" s="149"/>
      <c r="BD27" s="164"/>
      <c r="BE27" s="149"/>
      <c r="BF27" s="149"/>
      <c r="BG27" s="149"/>
      <c r="BH27" s="149"/>
      <c r="BI27" s="149"/>
      <c r="BJ27" s="149"/>
      <c r="BK27" s="149"/>
      <c r="BL27" s="149"/>
      <c r="BM27" s="149"/>
      <c r="BN27" s="149"/>
      <c r="BO27" s="149"/>
      <c r="BP27" s="149"/>
      <c r="BQ27" s="149"/>
      <c r="BR27" s="149"/>
      <c r="BS27" s="164"/>
      <c r="BT27" s="164"/>
      <c r="BU27" s="164"/>
      <c r="BV27" s="176"/>
      <c r="BW27" s="158"/>
      <c r="BX27" s="164"/>
      <c r="BY27" s="149"/>
      <c r="BZ27" s="164"/>
      <c r="CA27" s="149"/>
      <c r="CB27" s="164"/>
      <c r="CC27" s="149"/>
      <c r="CD27" s="164"/>
      <c r="CE27" s="149"/>
      <c r="CF27" s="164"/>
      <c r="CG27" s="149"/>
      <c r="CH27" s="164"/>
      <c r="CI27" s="149"/>
      <c r="CJ27" s="149"/>
      <c r="CK27" s="149"/>
      <c r="CL27" s="149"/>
      <c r="CM27" s="149"/>
      <c r="CN27" s="149"/>
      <c r="CO27" s="149"/>
      <c r="CP27" s="149"/>
      <c r="CQ27" s="149"/>
      <c r="CR27" s="149"/>
      <c r="CS27" s="149"/>
      <c r="CT27" s="149"/>
      <c r="CU27" s="149"/>
      <c r="CV27" s="149"/>
      <c r="CW27" s="164"/>
      <c r="CX27" s="164"/>
      <c r="CY27" s="164"/>
      <c r="CZ27" s="176"/>
      <c r="DA27" s="158"/>
      <c r="DB27" s="164"/>
      <c r="DC27" s="149"/>
      <c r="DD27" s="164"/>
      <c r="DE27" s="149"/>
      <c r="DF27" s="164"/>
      <c r="DG27" s="149"/>
      <c r="DH27" s="164"/>
      <c r="DI27" s="149"/>
      <c r="DJ27" s="164"/>
      <c r="DK27" s="149"/>
      <c r="DL27" s="164"/>
      <c r="DM27" s="149"/>
      <c r="DN27" s="149"/>
      <c r="DO27" s="149"/>
      <c r="DP27" s="149"/>
      <c r="DQ27" s="149"/>
      <c r="DR27" s="149"/>
      <c r="DS27" s="149"/>
      <c r="DT27" s="149"/>
      <c r="DU27" s="149"/>
      <c r="DV27" s="149"/>
      <c r="DW27" s="149"/>
      <c r="DX27" s="149"/>
      <c r="DY27" s="149"/>
      <c r="DZ27" s="149"/>
      <c r="EA27" s="164"/>
      <c r="EB27" s="164"/>
      <c r="EC27" s="164"/>
      <c r="ED27" s="176"/>
      <c r="EE27" s="158"/>
      <c r="EF27" s="164"/>
      <c r="EG27" s="149"/>
      <c r="EH27" s="164"/>
      <c r="EI27" s="149"/>
      <c r="EJ27" s="164"/>
      <c r="EK27" s="149"/>
      <c r="EL27" s="164"/>
      <c r="EM27" s="149"/>
      <c r="EN27" s="164"/>
      <c r="EO27" s="149"/>
      <c r="EP27" s="164"/>
      <c r="EQ27" s="149"/>
      <c r="ER27" s="149"/>
      <c r="ES27" s="149"/>
      <c r="ET27" s="149"/>
      <c r="EU27" s="149"/>
      <c r="EV27" s="149"/>
      <c r="EW27" s="149"/>
      <c r="EX27" s="149"/>
      <c r="EY27" s="149"/>
      <c r="EZ27" s="149"/>
      <c r="FA27" s="149"/>
      <c r="FB27" s="149"/>
      <c r="FC27" s="149"/>
      <c r="FD27" s="149"/>
      <c r="FE27" s="164"/>
      <c r="FF27" s="164"/>
      <c r="FG27" s="164"/>
      <c r="FH27" s="176"/>
      <c r="FI27" s="158"/>
      <c r="FJ27" s="164"/>
      <c r="FK27" s="149"/>
      <c r="FL27" s="164"/>
      <c r="FM27" s="149"/>
      <c r="FN27" s="164"/>
      <c r="FO27" s="149"/>
      <c r="FP27" s="164"/>
      <c r="FQ27" s="149"/>
      <c r="FR27" s="164"/>
      <c r="FS27" s="149"/>
      <c r="FT27" s="164"/>
      <c r="FU27" s="149"/>
      <c r="FV27" s="149"/>
      <c r="FW27" s="149"/>
      <c r="FX27" s="149"/>
      <c r="FY27" s="149"/>
      <c r="FZ27" s="149"/>
      <c r="GA27" s="149"/>
      <c r="GB27" s="149"/>
      <c r="GC27" s="149"/>
      <c r="GD27" s="149"/>
      <c r="GE27" s="149"/>
      <c r="GF27" s="149"/>
      <c r="GG27" s="149"/>
      <c r="GH27" s="149"/>
      <c r="GI27" s="164"/>
      <c r="GJ27" s="164"/>
      <c r="GK27" s="164"/>
      <c r="GL27" s="176"/>
    </row>
    <row r="28" spans="1:194">
      <c r="A28" s="135"/>
      <c r="B28" s="138"/>
      <c r="C28" s="140"/>
      <c r="D28" s="138"/>
      <c r="E28" s="138"/>
      <c r="F28" s="143"/>
      <c r="G28" s="146"/>
      <c r="H28" s="138"/>
      <c r="I28" s="138"/>
      <c r="J28" s="149"/>
      <c r="K28" s="149"/>
      <c r="L28" s="149"/>
      <c r="M28" s="149"/>
      <c r="N28" s="153"/>
      <c r="O28" s="158"/>
      <c r="P28" s="164"/>
      <c r="Q28" s="149"/>
      <c r="R28" s="164"/>
      <c r="S28" s="149"/>
      <c r="T28" s="164"/>
      <c r="U28" s="149"/>
      <c r="V28" s="164"/>
      <c r="W28" s="149"/>
      <c r="X28" s="164"/>
      <c r="Y28" s="149"/>
      <c r="Z28" s="164"/>
      <c r="AA28" s="149"/>
      <c r="AB28" s="149"/>
      <c r="AC28" s="149"/>
      <c r="AD28" s="149"/>
      <c r="AE28" s="149"/>
      <c r="AF28" s="149"/>
      <c r="AG28" s="149"/>
      <c r="AH28" s="149"/>
      <c r="AI28" s="149"/>
      <c r="AJ28" s="149"/>
      <c r="AK28" s="149"/>
      <c r="AL28" s="149"/>
      <c r="AM28" s="149"/>
      <c r="AN28" s="149"/>
      <c r="AO28" s="164"/>
      <c r="AP28" s="164"/>
      <c r="AQ28" s="164"/>
      <c r="AR28" s="176"/>
      <c r="AS28" s="158"/>
      <c r="AT28" s="164"/>
      <c r="AU28" s="149"/>
      <c r="AV28" s="164"/>
      <c r="AW28" s="149"/>
      <c r="AX28" s="164"/>
      <c r="AY28" s="149"/>
      <c r="AZ28" s="164"/>
      <c r="BA28" s="149"/>
      <c r="BB28" s="164"/>
      <c r="BC28" s="149"/>
      <c r="BD28" s="164"/>
      <c r="BE28" s="149"/>
      <c r="BF28" s="149"/>
      <c r="BG28" s="149"/>
      <c r="BH28" s="149"/>
      <c r="BI28" s="149"/>
      <c r="BJ28" s="149"/>
      <c r="BK28" s="149"/>
      <c r="BL28" s="149"/>
      <c r="BM28" s="149"/>
      <c r="BN28" s="149"/>
      <c r="BO28" s="149"/>
      <c r="BP28" s="149"/>
      <c r="BQ28" s="149"/>
      <c r="BR28" s="149"/>
      <c r="BS28" s="164"/>
      <c r="BT28" s="164"/>
      <c r="BU28" s="164"/>
      <c r="BV28" s="176"/>
      <c r="BW28" s="158"/>
      <c r="BX28" s="164"/>
      <c r="BY28" s="149"/>
      <c r="BZ28" s="164"/>
      <c r="CA28" s="149"/>
      <c r="CB28" s="164"/>
      <c r="CC28" s="149"/>
      <c r="CD28" s="164"/>
      <c r="CE28" s="149"/>
      <c r="CF28" s="164"/>
      <c r="CG28" s="149"/>
      <c r="CH28" s="164"/>
      <c r="CI28" s="149"/>
      <c r="CJ28" s="149"/>
      <c r="CK28" s="149"/>
      <c r="CL28" s="149"/>
      <c r="CM28" s="149"/>
      <c r="CN28" s="149"/>
      <c r="CO28" s="149"/>
      <c r="CP28" s="149"/>
      <c r="CQ28" s="149"/>
      <c r="CR28" s="149"/>
      <c r="CS28" s="149"/>
      <c r="CT28" s="149"/>
      <c r="CU28" s="149"/>
      <c r="CV28" s="149"/>
      <c r="CW28" s="164"/>
      <c r="CX28" s="164"/>
      <c r="CY28" s="164"/>
      <c r="CZ28" s="176"/>
      <c r="DA28" s="158"/>
      <c r="DB28" s="164"/>
      <c r="DC28" s="149"/>
      <c r="DD28" s="164"/>
      <c r="DE28" s="149"/>
      <c r="DF28" s="164"/>
      <c r="DG28" s="149"/>
      <c r="DH28" s="164"/>
      <c r="DI28" s="149"/>
      <c r="DJ28" s="164"/>
      <c r="DK28" s="149"/>
      <c r="DL28" s="164"/>
      <c r="DM28" s="149"/>
      <c r="DN28" s="149"/>
      <c r="DO28" s="149"/>
      <c r="DP28" s="149"/>
      <c r="DQ28" s="149"/>
      <c r="DR28" s="149"/>
      <c r="DS28" s="149"/>
      <c r="DT28" s="149"/>
      <c r="DU28" s="149"/>
      <c r="DV28" s="149"/>
      <c r="DW28" s="149"/>
      <c r="DX28" s="149"/>
      <c r="DY28" s="149"/>
      <c r="DZ28" s="149"/>
      <c r="EA28" s="164"/>
      <c r="EB28" s="164"/>
      <c r="EC28" s="164"/>
      <c r="ED28" s="176"/>
      <c r="EE28" s="158"/>
      <c r="EF28" s="164"/>
      <c r="EG28" s="149"/>
      <c r="EH28" s="164"/>
      <c r="EI28" s="149"/>
      <c r="EJ28" s="164"/>
      <c r="EK28" s="149"/>
      <c r="EL28" s="164"/>
      <c r="EM28" s="149"/>
      <c r="EN28" s="164"/>
      <c r="EO28" s="149"/>
      <c r="EP28" s="164"/>
      <c r="EQ28" s="149"/>
      <c r="ER28" s="149"/>
      <c r="ES28" s="149"/>
      <c r="ET28" s="149"/>
      <c r="EU28" s="149"/>
      <c r="EV28" s="149"/>
      <c r="EW28" s="149"/>
      <c r="EX28" s="149"/>
      <c r="EY28" s="149"/>
      <c r="EZ28" s="149"/>
      <c r="FA28" s="149"/>
      <c r="FB28" s="149"/>
      <c r="FC28" s="149"/>
      <c r="FD28" s="149"/>
      <c r="FE28" s="164"/>
      <c r="FF28" s="164"/>
      <c r="FG28" s="164"/>
      <c r="FH28" s="176"/>
      <c r="FI28" s="158"/>
      <c r="FJ28" s="164"/>
      <c r="FK28" s="149"/>
      <c r="FL28" s="164"/>
      <c r="FM28" s="149"/>
      <c r="FN28" s="164"/>
      <c r="FO28" s="149"/>
      <c r="FP28" s="164"/>
      <c r="FQ28" s="149"/>
      <c r="FR28" s="164"/>
      <c r="FS28" s="149"/>
      <c r="FT28" s="164"/>
      <c r="FU28" s="149"/>
      <c r="FV28" s="149"/>
      <c r="FW28" s="149"/>
      <c r="FX28" s="149"/>
      <c r="FY28" s="149"/>
      <c r="FZ28" s="149"/>
      <c r="GA28" s="149"/>
      <c r="GB28" s="149"/>
      <c r="GC28" s="149"/>
      <c r="GD28" s="149"/>
      <c r="GE28" s="149"/>
      <c r="GF28" s="149"/>
      <c r="GG28" s="149"/>
      <c r="GH28" s="149"/>
      <c r="GI28" s="164"/>
      <c r="GJ28" s="164"/>
      <c r="GK28" s="164"/>
      <c r="GL28" s="176"/>
    </row>
    <row r="29" spans="1:194">
      <c r="A29" s="135"/>
      <c r="B29" s="138"/>
      <c r="C29" s="140"/>
      <c r="D29" s="138"/>
      <c r="E29" s="138"/>
      <c r="F29" s="143"/>
      <c r="G29" s="146"/>
      <c r="H29" s="138"/>
      <c r="I29" s="138"/>
      <c r="J29" s="149"/>
      <c r="K29" s="149"/>
      <c r="L29" s="149"/>
      <c r="M29" s="149"/>
      <c r="N29" s="153"/>
      <c r="O29" s="158"/>
      <c r="P29" s="164"/>
      <c r="Q29" s="149"/>
      <c r="R29" s="164"/>
      <c r="S29" s="149"/>
      <c r="T29" s="164"/>
      <c r="U29" s="149"/>
      <c r="V29" s="164"/>
      <c r="W29" s="149"/>
      <c r="X29" s="164"/>
      <c r="Y29" s="149"/>
      <c r="Z29" s="164"/>
      <c r="AA29" s="149"/>
      <c r="AB29" s="149"/>
      <c r="AC29" s="149"/>
      <c r="AD29" s="149"/>
      <c r="AE29" s="149"/>
      <c r="AF29" s="149"/>
      <c r="AG29" s="149"/>
      <c r="AH29" s="149"/>
      <c r="AI29" s="149"/>
      <c r="AJ29" s="149"/>
      <c r="AK29" s="149"/>
      <c r="AL29" s="149"/>
      <c r="AM29" s="149"/>
      <c r="AN29" s="149"/>
      <c r="AO29" s="164"/>
      <c r="AP29" s="164"/>
      <c r="AQ29" s="164"/>
      <c r="AR29" s="176"/>
      <c r="AS29" s="158"/>
      <c r="AT29" s="164"/>
      <c r="AU29" s="149"/>
      <c r="AV29" s="164"/>
      <c r="AW29" s="149"/>
      <c r="AX29" s="164"/>
      <c r="AY29" s="149"/>
      <c r="AZ29" s="164"/>
      <c r="BA29" s="149"/>
      <c r="BB29" s="164"/>
      <c r="BC29" s="149"/>
      <c r="BD29" s="164"/>
      <c r="BE29" s="149"/>
      <c r="BF29" s="149"/>
      <c r="BG29" s="149"/>
      <c r="BH29" s="149"/>
      <c r="BI29" s="149"/>
      <c r="BJ29" s="149"/>
      <c r="BK29" s="149"/>
      <c r="BL29" s="149"/>
      <c r="BM29" s="149"/>
      <c r="BN29" s="149"/>
      <c r="BO29" s="149"/>
      <c r="BP29" s="149"/>
      <c r="BQ29" s="149"/>
      <c r="BR29" s="149"/>
      <c r="BS29" s="164"/>
      <c r="BT29" s="164"/>
      <c r="BU29" s="164"/>
      <c r="BV29" s="176"/>
      <c r="BW29" s="158"/>
      <c r="BX29" s="164"/>
      <c r="BY29" s="149"/>
      <c r="BZ29" s="164"/>
      <c r="CA29" s="149"/>
      <c r="CB29" s="164"/>
      <c r="CC29" s="149"/>
      <c r="CD29" s="164"/>
      <c r="CE29" s="149"/>
      <c r="CF29" s="164"/>
      <c r="CG29" s="149"/>
      <c r="CH29" s="164"/>
      <c r="CI29" s="149"/>
      <c r="CJ29" s="149"/>
      <c r="CK29" s="149"/>
      <c r="CL29" s="149"/>
      <c r="CM29" s="149"/>
      <c r="CN29" s="149"/>
      <c r="CO29" s="149"/>
      <c r="CP29" s="149"/>
      <c r="CQ29" s="149"/>
      <c r="CR29" s="149"/>
      <c r="CS29" s="149"/>
      <c r="CT29" s="149"/>
      <c r="CU29" s="149"/>
      <c r="CV29" s="149"/>
      <c r="CW29" s="164"/>
      <c r="CX29" s="164"/>
      <c r="CY29" s="164"/>
      <c r="CZ29" s="176"/>
      <c r="DA29" s="158"/>
      <c r="DB29" s="164"/>
      <c r="DC29" s="149"/>
      <c r="DD29" s="164"/>
      <c r="DE29" s="149"/>
      <c r="DF29" s="164"/>
      <c r="DG29" s="149"/>
      <c r="DH29" s="164"/>
      <c r="DI29" s="149"/>
      <c r="DJ29" s="164"/>
      <c r="DK29" s="149"/>
      <c r="DL29" s="164"/>
      <c r="DM29" s="149"/>
      <c r="DN29" s="149"/>
      <c r="DO29" s="149"/>
      <c r="DP29" s="149"/>
      <c r="DQ29" s="149"/>
      <c r="DR29" s="149"/>
      <c r="DS29" s="149"/>
      <c r="DT29" s="149"/>
      <c r="DU29" s="149"/>
      <c r="DV29" s="149"/>
      <c r="DW29" s="149"/>
      <c r="DX29" s="149"/>
      <c r="DY29" s="149"/>
      <c r="DZ29" s="149"/>
      <c r="EA29" s="164"/>
      <c r="EB29" s="164"/>
      <c r="EC29" s="164"/>
      <c r="ED29" s="176"/>
      <c r="EE29" s="158"/>
      <c r="EF29" s="164"/>
      <c r="EG29" s="149"/>
      <c r="EH29" s="164"/>
      <c r="EI29" s="149"/>
      <c r="EJ29" s="164"/>
      <c r="EK29" s="149"/>
      <c r="EL29" s="164"/>
      <c r="EM29" s="149"/>
      <c r="EN29" s="164"/>
      <c r="EO29" s="149"/>
      <c r="EP29" s="164"/>
      <c r="EQ29" s="149"/>
      <c r="ER29" s="149"/>
      <c r="ES29" s="149"/>
      <c r="ET29" s="149"/>
      <c r="EU29" s="149"/>
      <c r="EV29" s="149"/>
      <c r="EW29" s="149"/>
      <c r="EX29" s="149"/>
      <c r="EY29" s="149"/>
      <c r="EZ29" s="149"/>
      <c r="FA29" s="149"/>
      <c r="FB29" s="149"/>
      <c r="FC29" s="149"/>
      <c r="FD29" s="149"/>
      <c r="FE29" s="164"/>
      <c r="FF29" s="164"/>
      <c r="FG29" s="164"/>
      <c r="FH29" s="176"/>
      <c r="FI29" s="158"/>
      <c r="FJ29" s="164"/>
      <c r="FK29" s="149"/>
      <c r="FL29" s="164"/>
      <c r="FM29" s="149"/>
      <c r="FN29" s="164"/>
      <c r="FO29" s="149"/>
      <c r="FP29" s="164"/>
      <c r="FQ29" s="149"/>
      <c r="FR29" s="164"/>
      <c r="FS29" s="149"/>
      <c r="FT29" s="164"/>
      <c r="FU29" s="149"/>
      <c r="FV29" s="149"/>
      <c r="FW29" s="149"/>
      <c r="FX29" s="149"/>
      <c r="FY29" s="149"/>
      <c r="FZ29" s="149"/>
      <c r="GA29" s="149"/>
      <c r="GB29" s="149"/>
      <c r="GC29" s="149"/>
      <c r="GD29" s="149"/>
      <c r="GE29" s="149"/>
      <c r="GF29" s="149"/>
      <c r="GG29" s="149"/>
      <c r="GH29" s="149"/>
      <c r="GI29" s="164"/>
      <c r="GJ29" s="164"/>
      <c r="GK29" s="164"/>
      <c r="GL29" s="176"/>
    </row>
    <row r="30" spans="1:194">
      <c r="A30" s="135"/>
      <c r="B30" s="138"/>
      <c r="C30" s="140"/>
      <c r="D30" s="138"/>
      <c r="E30" s="138"/>
      <c r="F30" s="143"/>
      <c r="G30" s="146"/>
      <c r="H30" s="138"/>
      <c r="I30" s="138"/>
      <c r="J30" s="149"/>
      <c r="K30" s="149"/>
      <c r="L30" s="149"/>
      <c r="M30" s="149"/>
      <c r="N30" s="153"/>
      <c r="O30" s="158"/>
      <c r="P30" s="164"/>
      <c r="Q30" s="149"/>
      <c r="R30" s="164"/>
      <c r="S30" s="149"/>
      <c r="T30" s="164"/>
      <c r="U30" s="149"/>
      <c r="V30" s="164"/>
      <c r="W30" s="149"/>
      <c r="X30" s="164"/>
      <c r="Y30" s="149"/>
      <c r="Z30" s="164"/>
      <c r="AA30" s="149"/>
      <c r="AB30" s="149"/>
      <c r="AC30" s="149"/>
      <c r="AD30" s="149"/>
      <c r="AE30" s="149"/>
      <c r="AF30" s="149"/>
      <c r="AG30" s="149"/>
      <c r="AH30" s="149"/>
      <c r="AI30" s="149"/>
      <c r="AJ30" s="149"/>
      <c r="AK30" s="149"/>
      <c r="AL30" s="149"/>
      <c r="AM30" s="149"/>
      <c r="AN30" s="149"/>
      <c r="AO30" s="164"/>
      <c r="AP30" s="164"/>
      <c r="AQ30" s="164"/>
      <c r="AR30" s="176"/>
      <c r="AS30" s="158"/>
      <c r="AT30" s="164"/>
      <c r="AU30" s="149"/>
      <c r="AV30" s="164"/>
      <c r="AW30" s="149"/>
      <c r="AX30" s="164"/>
      <c r="AY30" s="149"/>
      <c r="AZ30" s="164"/>
      <c r="BA30" s="149"/>
      <c r="BB30" s="164"/>
      <c r="BC30" s="149"/>
      <c r="BD30" s="164"/>
      <c r="BE30" s="149"/>
      <c r="BF30" s="149"/>
      <c r="BG30" s="149"/>
      <c r="BH30" s="149"/>
      <c r="BI30" s="149"/>
      <c r="BJ30" s="149"/>
      <c r="BK30" s="149"/>
      <c r="BL30" s="149"/>
      <c r="BM30" s="149"/>
      <c r="BN30" s="149"/>
      <c r="BO30" s="149"/>
      <c r="BP30" s="149"/>
      <c r="BQ30" s="149"/>
      <c r="BR30" s="149"/>
      <c r="BS30" s="164"/>
      <c r="BT30" s="164"/>
      <c r="BU30" s="164"/>
      <c r="BV30" s="176"/>
      <c r="BW30" s="158"/>
      <c r="BX30" s="164"/>
      <c r="BY30" s="149"/>
      <c r="BZ30" s="164"/>
      <c r="CA30" s="149"/>
      <c r="CB30" s="164"/>
      <c r="CC30" s="149"/>
      <c r="CD30" s="164"/>
      <c r="CE30" s="149"/>
      <c r="CF30" s="164"/>
      <c r="CG30" s="149"/>
      <c r="CH30" s="164"/>
      <c r="CI30" s="149"/>
      <c r="CJ30" s="149"/>
      <c r="CK30" s="149"/>
      <c r="CL30" s="149"/>
      <c r="CM30" s="149"/>
      <c r="CN30" s="149"/>
      <c r="CO30" s="149"/>
      <c r="CP30" s="149"/>
      <c r="CQ30" s="149"/>
      <c r="CR30" s="149"/>
      <c r="CS30" s="149"/>
      <c r="CT30" s="149"/>
      <c r="CU30" s="149"/>
      <c r="CV30" s="149"/>
      <c r="CW30" s="164"/>
      <c r="CX30" s="164"/>
      <c r="CY30" s="164"/>
      <c r="CZ30" s="176"/>
      <c r="DA30" s="158"/>
      <c r="DB30" s="164"/>
      <c r="DC30" s="149"/>
      <c r="DD30" s="164"/>
      <c r="DE30" s="149"/>
      <c r="DF30" s="164"/>
      <c r="DG30" s="149"/>
      <c r="DH30" s="164"/>
      <c r="DI30" s="149"/>
      <c r="DJ30" s="164"/>
      <c r="DK30" s="149"/>
      <c r="DL30" s="164"/>
      <c r="DM30" s="149"/>
      <c r="DN30" s="149"/>
      <c r="DO30" s="149"/>
      <c r="DP30" s="149"/>
      <c r="DQ30" s="149"/>
      <c r="DR30" s="149"/>
      <c r="DS30" s="149"/>
      <c r="DT30" s="149"/>
      <c r="DU30" s="149"/>
      <c r="DV30" s="149"/>
      <c r="DW30" s="149"/>
      <c r="DX30" s="149"/>
      <c r="DY30" s="149"/>
      <c r="DZ30" s="149"/>
      <c r="EA30" s="164"/>
      <c r="EB30" s="164"/>
      <c r="EC30" s="164"/>
      <c r="ED30" s="176"/>
      <c r="EE30" s="158"/>
      <c r="EF30" s="164"/>
      <c r="EG30" s="149"/>
      <c r="EH30" s="164"/>
      <c r="EI30" s="149"/>
      <c r="EJ30" s="164"/>
      <c r="EK30" s="149"/>
      <c r="EL30" s="164"/>
      <c r="EM30" s="149"/>
      <c r="EN30" s="164"/>
      <c r="EO30" s="149"/>
      <c r="EP30" s="164"/>
      <c r="EQ30" s="149"/>
      <c r="ER30" s="149"/>
      <c r="ES30" s="149"/>
      <c r="ET30" s="149"/>
      <c r="EU30" s="149"/>
      <c r="EV30" s="149"/>
      <c r="EW30" s="149"/>
      <c r="EX30" s="149"/>
      <c r="EY30" s="149"/>
      <c r="EZ30" s="149"/>
      <c r="FA30" s="149"/>
      <c r="FB30" s="149"/>
      <c r="FC30" s="149"/>
      <c r="FD30" s="149"/>
      <c r="FE30" s="164"/>
      <c r="FF30" s="164"/>
      <c r="FG30" s="164"/>
      <c r="FH30" s="176"/>
      <c r="FI30" s="158"/>
      <c r="FJ30" s="164"/>
      <c r="FK30" s="149"/>
      <c r="FL30" s="164"/>
      <c r="FM30" s="149"/>
      <c r="FN30" s="164"/>
      <c r="FO30" s="149"/>
      <c r="FP30" s="164"/>
      <c r="FQ30" s="149"/>
      <c r="FR30" s="164"/>
      <c r="FS30" s="149"/>
      <c r="FT30" s="164"/>
      <c r="FU30" s="149"/>
      <c r="FV30" s="149"/>
      <c r="FW30" s="149"/>
      <c r="FX30" s="149"/>
      <c r="FY30" s="149"/>
      <c r="FZ30" s="149"/>
      <c r="GA30" s="149"/>
      <c r="GB30" s="149"/>
      <c r="GC30" s="149"/>
      <c r="GD30" s="149"/>
      <c r="GE30" s="149"/>
      <c r="GF30" s="149"/>
      <c r="GG30" s="149"/>
      <c r="GH30" s="149"/>
      <c r="GI30" s="164"/>
      <c r="GJ30" s="164"/>
      <c r="GK30" s="164"/>
      <c r="GL30" s="176"/>
    </row>
    <row r="31" spans="1:194">
      <c r="A31" s="135"/>
      <c r="B31" s="138"/>
      <c r="C31" s="140"/>
      <c r="D31" s="138"/>
      <c r="E31" s="138"/>
      <c r="F31" s="143"/>
      <c r="G31" s="146"/>
      <c r="H31" s="138"/>
      <c r="I31" s="138"/>
      <c r="J31" s="149"/>
      <c r="K31" s="149"/>
      <c r="L31" s="149"/>
      <c r="M31" s="149"/>
      <c r="N31" s="153"/>
      <c r="O31" s="158"/>
      <c r="P31" s="164"/>
      <c r="Q31" s="149"/>
      <c r="R31" s="164"/>
      <c r="S31" s="149"/>
      <c r="T31" s="164"/>
      <c r="U31" s="149"/>
      <c r="V31" s="164"/>
      <c r="W31" s="149"/>
      <c r="X31" s="164"/>
      <c r="Y31" s="149"/>
      <c r="Z31" s="164"/>
      <c r="AA31" s="149"/>
      <c r="AB31" s="149"/>
      <c r="AC31" s="149"/>
      <c r="AD31" s="149"/>
      <c r="AE31" s="149"/>
      <c r="AF31" s="149"/>
      <c r="AG31" s="149"/>
      <c r="AH31" s="149"/>
      <c r="AI31" s="149"/>
      <c r="AJ31" s="149"/>
      <c r="AK31" s="149"/>
      <c r="AL31" s="149"/>
      <c r="AM31" s="149"/>
      <c r="AN31" s="149"/>
      <c r="AO31" s="164"/>
      <c r="AP31" s="164"/>
      <c r="AQ31" s="164"/>
      <c r="AR31" s="176"/>
      <c r="AS31" s="158"/>
      <c r="AT31" s="164"/>
      <c r="AU31" s="149"/>
      <c r="AV31" s="164"/>
      <c r="AW31" s="149"/>
      <c r="AX31" s="164"/>
      <c r="AY31" s="149"/>
      <c r="AZ31" s="164"/>
      <c r="BA31" s="149"/>
      <c r="BB31" s="164"/>
      <c r="BC31" s="149"/>
      <c r="BD31" s="164"/>
      <c r="BE31" s="149"/>
      <c r="BF31" s="149"/>
      <c r="BG31" s="149"/>
      <c r="BH31" s="149"/>
      <c r="BI31" s="149"/>
      <c r="BJ31" s="149"/>
      <c r="BK31" s="149"/>
      <c r="BL31" s="149"/>
      <c r="BM31" s="149"/>
      <c r="BN31" s="149"/>
      <c r="BO31" s="149"/>
      <c r="BP31" s="149"/>
      <c r="BQ31" s="149"/>
      <c r="BR31" s="149"/>
      <c r="BS31" s="164"/>
      <c r="BT31" s="164"/>
      <c r="BU31" s="164"/>
      <c r="BV31" s="176"/>
      <c r="BW31" s="158"/>
      <c r="BX31" s="164"/>
      <c r="BY31" s="149"/>
      <c r="BZ31" s="164"/>
      <c r="CA31" s="149"/>
      <c r="CB31" s="164"/>
      <c r="CC31" s="149"/>
      <c r="CD31" s="164"/>
      <c r="CE31" s="149"/>
      <c r="CF31" s="164"/>
      <c r="CG31" s="149"/>
      <c r="CH31" s="164"/>
      <c r="CI31" s="149"/>
      <c r="CJ31" s="149"/>
      <c r="CK31" s="149"/>
      <c r="CL31" s="149"/>
      <c r="CM31" s="149"/>
      <c r="CN31" s="149"/>
      <c r="CO31" s="149"/>
      <c r="CP31" s="149"/>
      <c r="CQ31" s="149"/>
      <c r="CR31" s="149"/>
      <c r="CS31" s="149"/>
      <c r="CT31" s="149"/>
      <c r="CU31" s="149"/>
      <c r="CV31" s="149"/>
      <c r="CW31" s="164"/>
      <c r="CX31" s="164"/>
      <c r="CY31" s="164"/>
      <c r="CZ31" s="176"/>
      <c r="DA31" s="158"/>
      <c r="DB31" s="164"/>
      <c r="DC31" s="149"/>
      <c r="DD31" s="164"/>
      <c r="DE31" s="149"/>
      <c r="DF31" s="164"/>
      <c r="DG31" s="149"/>
      <c r="DH31" s="164"/>
      <c r="DI31" s="149"/>
      <c r="DJ31" s="164"/>
      <c r="DK31" s="149"/>
      <c r="DL31" s="164"/>
      <c r="DM31" s="149"/>
      <c r="DN31" s="149"/>
      <c r="DO31" s="149"/>
      <c r="DP31" s="149"/>
      <c r="DQ31" s="149"/>
      <c r="DR31" s="149"/>
      <c r="DS31" s="149"/>
      <c r="DT31" s="149"/>
      <c r="DU31" s="149"/>
      <c r="DV31" s="149"/>
      <c r="DW31" s="149"/>
      <c r="DX31" s="149"/>
      <c r="DY31" s="149"/>
      <c r="DZ31" s="149"/>
      <c r="EA31" s="164"/>
      <c r="EB31" s="164"/>
      <c r="EC31" s="164"/>
      <c r="ED31" s="176"/>
      <c r="EE31" s="158"/>
      <c r="EF31" s="164"/>
      <c r="EG31" s="149"/>
      <c r="EH31" s="164"/>
      <c r="EI31" s="149"/>
      <c r="EJ31" s="164"/>
      <c r="EK31" s="149"/>
      <c r="EL31" s="164"/>
      <c r="EM31" s="149"/>
      <c r="EN31" s="164"/>
      <c r="EO31" s="149"/>
      <c r="EP31" s="164"/>
      <c r="EQ31" s="149"/>
      <c r="ER31" s="149"/>
      <c r="ES31" s="149"/>
      <c r="ET31" s="149"/>
      <c r="EU31" s="149"/>
      <c r="EV31" s="149"/>
      <c r="EW31" s="149"/>
      <c r="EX31" s="149"/>
      <c r="EY31" s="149"/>
      <c r="EZ31" s="149"/>
      <c r="FA31" s="149"/>
      <c r="FB31" s="149"/>
      <c r="FC31" s="149"/>
      <c r="FD31" s="149"/>
      <c r="FE31" s="164"/>
      <c r="FF31" s="164"/>
      <c r="FG31" s="164"/>
      <c r="FH31" s="176"/>
      <c r="FI31" s="158"/>
      <c r="FJ31" s="164"/>
      <c r="FK31" s="149"/>
      <c r="FL31" s="164"/>
      <c r="FM31" s="149"/>
      <c r="FN31" s="164"/>
      <c r="FO31" s="149"/>
      <c r="FP31" s="164"/>
      <c r="FQ31" s="149"/>
      <c r="FR31" s="164"/>
      <c r="FS31" s="149"/>
      <c r="FT31" s="164"/>
      <c r="FU31" s="149"/>
      <c r="FV31" s="149"/>
      <c r="FW31" s="149"/>
      <c r="FX31" s="149"/>
      <c r="FY31" s="149"/>
      <c r="FZ31" s="149"/>
      <c r="GA31" s="149"/>
      <c r="GB31" s="149"/>
      <c r="GC31" s="149"/>
      <c r="GD31" s="149"/>
      <c r="GE31" s="149"/>
      <c r="GF31" s="149"/>
      <c r="GG31" s="149"/>
      <c r="GH31" s="149"/>
      <c r="GI31" s="164"/>
      <c r="GJ31" s="164"/>
      <c r="GK31" s="164"/>
      <c r="GL31" s="176"/>
    </row>
    <row r="32" spans="1:194">
      <c r="A32" s="135"/>
      <c r="B32" s="138"/>
      <c r="C32" s="140"/>
      <c r="D32" s="138"/>
      <c r="E32" s="138"/>
      <c r="F32" s="143"/>
      <c r="G32" s="146"/>
      <c r="H32" s="138"/>
      <c r="I32" s="138"/>
      <c r="J32" s="149"/>
      <c r="K32" s="149"/>
      <c r="L32" s="149"/>
      <c r="M32" s="149"/>
      <c r="N32" s="153"/>
      <c r="O32" s="158"/>
      <c r="P32" s="164"/>
      <c r="Q32" s="149"/>
      <c r="R32" s="164"/>
      <c r="S32" s="149"/>
      <c r="T32" s="164"/>
      <c r="U32" s="149"/>
      <c r="V32" s="164"/>
      <c r="W32" s="149"/>
      <c r="X32" s="164"/>
      <c r="Y32" s="149"/>
      <c r="Z32" s="164"/>
      <c r="AA32" s="149"/>
      <c r="AB32" s="149"/>
      <c r="AC32" s="149"/>
      <c r="AD32" s="149"/>
      <c r="AE32" s="149"/>
      <c r="AF32" s="149"/>
      <c r="AG32" s="149"/>
      <c r="AH32" s="149"/>
      <c r="AI32" s="149"/>
      <c r="AJ32" s="149"/>
      <c r="AK32" s="149"/>
      <c r="AL32" s="149"/>
      <c r="AM32" s="149"/>
      <c r="AN32" s="149"/>
      <c r="AO32" s="164"/>
      <c r="AP32" s="164"/>
      <c r="AQ32" s="164"/>
      <c r="AR32" s="176"/>
      <c r="AS32" s="158"/>
      <c r="AT32" s="164"/>
      <c r="AU32" s="149"/>
      <c r="AV32" s="164"/>
      <c r="AW32" s="149"/>
      <c r="AX32" s="164"/>
      <c r="AY32" s="149"/>
      <c r="AZ32" s="164"/>
      <c r="BA32" s="149"/>
      <c r="BB32" s="164"/>
      <c r="BC32" s="149"/>
      <c r="BD32" s="164"/>
      <c r="BE32" s="149"/>
      <c r="BF32" s="149"/>
      <c r="BG32" s="149"/>
      <c r="BH32" s="149"/>
      <c r="BI32" s="149"/>
      <c r="BJ32" s="149"/>
      <c r="BK32" s="149"/>
      <c r="BL32" s="149"/>
      <c r="BM32" s="149"/>
      <c r="BN32" s="149"/>
      <c r="BO32" s="149"/>
      <c r="BP32" s="149"/>
      <c r="BQ32" s="149"/>
      <c r="BR32" s="149"/>
      <c r="BS32" s="164"/>
      <c r="BT32" s="164"/>
      <c r="BU32" s="164"/>
      <c r="BV32" s="176"/>
      <c r="BW32" s="158"/>
      <c r="BX32" s="164"/>
      <c r="BY32" s="149"/>
      <c r="BZ32" s="164"/>
      <c r="CA32" s="149"/>
      <c r="CB32" s="164"/>
      <c r="CC32" s="149"/>
      <c r="CD32" s="164"/>
      <c r="CE32" s="149"/>
      <c r="CF32" s="164"/>
      <c r="CG32" s="149"/>
      <c r="CH32" s="164"/>
      <c r="CI32" s="149"/>
      <c r="CJ32" s="149"/>
      <c r="CK32" s="149"/>
      <c r="CL32" s="149"/>
      <c r="CM32" s="149"/>
      <c r="CN32" s="149"/>
      <c r="CO32" s="149"/>
      <c r="CP32" s="149"/>
      <c r="CQ32" s="149"/>
      <c r="CR32" s="149"/>
      <c r="CS32" s="149"/>
      <c r="CT32" s="149"/>
      <c r="CU32" s="149"/>
      <c r="CV32" s="149"/>
      <c r="CW32" s="164"/>
      <c r="CX32" s="164"/>
      <c r="CY32" s="164"/>
      <c r="CZ32" s="176"/>
      <c r="DA32" s="158"/>
      <c r="DB32" s="164"/>
      <c r="DC32" s="149"/>
      <c r="DD32" s="164"/>
      <c r="DE32" s="149"/>
      <c r="DF32" s="164"/>
      <c r="DG32" s="149"/>
      <c r="DH32" s="164"/>
      <c r="DI32" s="149"/>
      <c r="DJ32" s="164"/>
      <c r="DK32" s="149"/>
      <c r="DL32" s="164"/>
      <c r="DM32" s="149"/>
      <c r="DN32" s="149"/>
      <c r="DO32" s="149"/>
      <c r="DP32" s="149"/>
      <c r="DQ32" s="149"/>
      <c r="DR32" s="149"/>
      <c r="DS32" s="149"/>
      <c r="DT32" s="149"/>
      <c r="DU32" s="149"/>
      <c r="DV32" s="149"/>
      <c r="DW32" s="149"/>
      <c r="DX32" s="149"/>
      <c r="DY32" s="149"/>
      <c r="DZ32" s="149"/>
      <c r="EA32" s="164"/>
      <c r="EB32" s="164"/>
      <c r="EC32" s="164"/>
      <c r="ED32" s="176"/>
      <c r="EE32" s="158"/>
      <c r="EF32" s="164"/>
      <c r="EG32" s="149"/>
      <c r="EH32" s="164"/>
      <c r="EI32" s="149"/>
      <c r="EJ32" s="164"/>
      <c r="EK32" s="149"/>
      <c r="EL32" s="164"/>
      <c r="EM32" s="149"/>
      <c r="EN32" s="164"/>
      <c r="EO32" s="149"/>
      <c r="EP32" s="164"/>
      <c r="EQ32" s="149"/>
      <c r="ER32" s="149"/>
      <c r="ES32" s="149"/>
      <c r="ET32" s="149"/>
      <c r="EU32" s="149"/>
      <c r="EV32" s="149"/>
      <c r="EW32" s="149"/>
      <c r="EX32" s="149"/>
      <c r="EY32" s="149"/>
      <c r="EZ32" s="149"/>
      <c r="FA32" s="149"/>
      <c r="FB32" s="149"/>
      <c r="FC32" s="149"/>
      <c r="FD32" s="149"/>
      <c r="FE32" s="164"/>
      <c r="FF32" s="164"/>
      <c r="FG32" s="164"/>
      <c r="FH32" s="176"/>
      <c r="FI32" s="158"/>
      <c r="FJ32" s="164"/>
      <c r="FK32" s="149"/>
      <c r="FL32" s="164"/>
      <c r="FM32" s="149"/>
      <c r="FN32" s="164"/>
      <c r="FO32" s="149"/>
      <c r="FP32" s="164"/>
      <c r="FQ32" s="149"/>
      <c r="FR32" s="164"/>
      <c r="FS32" s="149"/>
      <c r="FT32" s="164"/>
      <c r="FU32" s="149"/>
      <c r="FV32" s="149"/>
      <c r="FW32" s="149"/>
      <c r="FX32" s="149"/>
      <c r="FY32" s="149"/>
      <c r="FZ32" s="149"/>
      <c r="GA32" s="149"/>
      <c r="GB32" s="149"/>
      <c r="GC32" s="149"/>
      <c r="GD32" s="149"/>
      <c r="GE32" s="149"/>
      <c r="GF32" s="149"/>
      <c r="GG32" s="149"/>
      <c r="GH32" s="149"/>
      <c r="GI32" s="164"/>
      <c r="GJ32" s="164"/>
      <c r="GK32" s="164"/>
      <c r="GL32" s="176"/>
    </row>
    <row r="33" spans="1:194">
      <c r="A33" s="135"/>
      <c r="B33" s="138"/>
      <c r="C33" s="140"/>
      <c r="D33" s="138"/>
      <c r="E33" s="138"/>
      <c r="F33" s="143"/>
      <c r="G33" s="146"/>
      <c r="H33" s="138"/>
      <c r="I33" s="138"/>
      <c r="J33" s="149"/>
      <c r="K33" s="149"/>
      <c r="L33" s="149"/>
      <c r="M33" s="149"/>
      <c r="N33" s="153"/>
      <c r="O33" s="158"/>
      <c r="P33" s="164"/>
      <c r="Q33" s="149"/>
      <c r="R33" s="164"/>
      <c r="S33" s="149"/>
      <c r="T33" s="164"/>
      <c r="U33" s="149"/>
      <c r="V33" s="164"/>
      <c r="W33" s="149"/>
      <c r="X33" s="164"/>
      <c r="Y33" s="149"/>
      <c r="Z33" s="164"/>
      <c r="AA33" s="149"/>
      <c r="AB33" s="149"/>
      <c r="AC33" s="149"/>
      <c r="AD33" s="149"/>
      <c r="AE33" s="149"/>
      <c r="AF33" s="149"/>
      <c r="AG33" s="149"/>
      <c r="AH33" s="149"/>
      <c r="AI33" s="149"/>
      <c r="AJ33" s="149"/>
      <c r="AK33" s="149"/>
      <c r="AL33" s="149"/>
      <c r="AM33" s="149"/>
      <c r="AN33" s="149"/>
      <c r="AO33" s="164"/>
      <c r="AP33" s="164"/>
      <c r="AQ33" s="164"/>
      <c r="AR33" s="176"/>
      <c r="AS33" s="158"/>
      <c r="AT33" s="164"/>
      <c r="AU33" s="149"/>
      <c r="AV33" s="164"/>
      <c r="AW33" s="149"/>
      <c r="AX33" s="164"/>
      <c r="AY33" s="149"/>
      <c r="AZ33" s="164"/>
      <c r="BA33" s="149"/>
      <c r="BB33" s="164"/>
      <c r="BC33" s="149"/>
      <c r="BD33" s="164"/>
      <c r="BE33" s="149"/>
      <c r="BF33" s="149"/>
      <c r="BG33" s="149"/>
      <c r="BH33" s="149"/>
      <c r="BI33" s="149"/>
      <c r="BJ33" s="149"/>
      <c r="BK33" s="149"/>
      <c r="BL33" s="149"/>
      <c r="BM33" s="149"/>
      <c r="BN33" s="149"/>
      <c r="BO33" s="149"/>
      <c r="BP33" s="149"/>
      <c r="BQ33" s="149"/>
      <c r="BR33" s="149"/>
      <c r="BS33" s="164"/>
      <c r="BT33" s="164"/>
      <c r="BU33" s="164"/>
      <c r="BV33" s="176"/>
      <c r="BW33" s="158"/>
      <c r="BX33" s="164"/>
      <c r="BY33" s="149"/>
      <c r="BZ33" s="164"/>
      <c r="CA33" s="149"/>
      <c r="CB33" s="164"/>
      <c r="CC33" s="149"/>
      <c r="CD33" s="164"/>
      <c r="CE33" s="149"/>
      <c r="CF33" s="164"/>
      <c r="CG33" s="149"/>
      <c r="CH33" s="164"/>
      <c r="CI33" s="149"/>
      <c r="CJ33" s="149"/>
      <c r="CK33" s="149"/>
      <c r="CL33" s="149"/>
      <c r="CM33" s="149"/>
      <c r="CN33" s="149"/>
      <c r="CO33" s="149"/>
      <c r="CP33" s="149"/>
      <c r="CQ33" s="149"/>
      <c r="CR33" s="149"/>
      <c r="CS33" s="149"/>
      <c r="CT33" s="149"/>
      <c r="CU33" s="149"/>
      <c r="CV33" s="149"/>
      <c r="CW33" s="164"/>
      <c r="CX33" s="164"/>
      <c r="CY33" s="164"/>
      <c r="CZ33" s="176"/>
      <c r="DA33" s="158"/>
      <c r="DB33" s="164"/>
      <c r="DC33" s="149"/>
      <c r="DD33" s="164"/>
      <c r="DE33" s="149"/>
      <c r="DF33" s="164"/>
      <c r="DG33" s="149"/>
      <c r="DH33" s="164"/>
      <c r="DI33" s="149"/>
      <c r="DJ33" s="164"/>
      <c r="DK33" s="149"/>
      <c r="DL33" s="164"/>
      <c r="DM33" s="149"/>
      <c r="DN33" s="149"/>
      <c r="DO33" s="149"/>
      <c r="DP33" s="149"/>
      <c r="DQ33" s="149"/>
      <c r="DR33" s="149"/>
      <c r="DS33" s="149"/>
      <c r="DT33" s="149"/>
      <c r="DU33" s="149"/>
      <c r="DV33" s="149"/>
      <c r="DW33" s="149"/>
      <c r="DX33" s="149"/>
      <c r="DY33" s="149"/>
      <c r="DZ33" s="149"/>
      <c r="EA33" s="164"/>
      <c r="EB33" s="164"/>
      <c r="EC33" s="164"/>
      <c r="ED33" s="176"/>
      <c r="EE33" s="158"/>
      <c r="EF33" s="164"/>
      <c r="EG33" s="149"/>
      <c r="EH33" s="164"/>
      <c r="EI33" s="149"/>
      <c r="EJ33" s="164"/>
      <c r="EK33" s="149"/>
      <c r="EL33" s="164"/>
      <c r="EM33" s="149"/>
      <c r="EN33" s="164"/>
      <c r="EO33" s="149"/>
      <c r="EP33" s="164"/>
      <c r="EQ33" s="149"/>
      <c r="ER33" s="149"/>
      <c r="ES33" s="149"/>
      <c r="ET33" s="149"/>
      <c r="EU33" s="149"/>
      <c r="EV33" s="149"/>
      <c r="EW33" s="149"/>
      <c r="EX33" s="149"/>
      <c r="EY33" s="149"/>
      <c r="EZ33" s="149"/>
      <c r="FA33" s="149"/>
      <c r="FB33" s="149"/>
      <c r="FC33" s="149"/>
      <c r="FD33" s="149"/>
      <c r="FE33" s="164"/>
      <c r="FF33" s="164"/>
      <c r="FG33" s="164"/>
      <c r="FH33" s="176"/>
      <c r="FI33" s="158"/>
      <c r="FJ33" s="164"/>
      <c r="FK33" s="149"/>
      <c r="FL33" s="164"/>
      <c r="FM33" s="149"/>
      <c r="FN33" s="164"/>
      <c r="FO33" s="149"/>
      <c r="FP33" s="164"/>
      <c r="FQ33" s="149"/>
      <c r="FR33" s="164"/>
      <c r="FS33" s="149"/>
      <c r="FT33" s="164"/>
      <c r="FU33" s="149"/>
      <c r="FV33" s="149"/>
      <c r="FW33" s="149"/>
      <c r="FX33" s="149"/>
      <c r="FY33" s="149"/>
      <c r="FZ33" s="149"/>
      <c r="GA33" s="149"/>
      <c r="GB33" s="149"/>
      <c r="GC33" s="149"/>
      <c r="GD33" s="149"/>
      <c r="GE33" s="149"/>
      <c r="GF33" s="149"/>
      <c r="GG33" s="149"/>
      <c r="GH33" s="149"/>
      <c r="GI33" s="164"/>
      <c r="GJ33" s="164"/>
      <c r="GK33" s="164"/>
      <c r="GL33" s="176"/>
    </row>
    <row r="34" spans="1:194">
      <c r="A34" s="135"/>
      <c r="B34" s="138"/>
      <c r="C34" s="140"/>
      <c r="D34" s="138"/>
      <c r="E34" s="138"/>
      <c r="F34" s="143"/>
      <c r="G34" s="146"/>
      <c r="H34" s="138"/>
      <c r="I34" s="138"/>
      <c r="J34" s="149"/>
      <c r="K34" s="149"/>
      <c r="L34" s="149"/>
      <c r="M34" s="149"/>
      <c r="N34" s="153"/>
      <c r="O34" s="158"/>
      <c r="P34" s="164"/>
      <c r="Q34" s="149"/>
      <c r="R34" s="164"/>
      <c r="S34" s="149"/>
      <c r="T34" s="164"/>
      <c r="U34" s="149"/>
      <c r="V34" s="164"/>
      <c r="W34" s="149"/>
      <c r="X34" s="164"/>
      <c r="Y34" s="149"/>
      <c r="Z34" s="164"/>
      <c r="AA34" s="149"/>
      <c r="AB34" s="149"/>
      <c r="AC34" s="149"/>
      <c r="AD34" s="149"/>
      <c r="AE34" s="149"/>
      <c r="AF34" s="149"/>
      <c r="AG34" s="149"/>
      <c r="AH34" s="149"/>
      <c r="AI34" s="149"/>
      <c r="AJ34" s="149"/>
      <c r="AK34" s="149"/>
      <c r="AL34" s="149"/>
      <c r="AM34" s="149"/>
      <c r="AN34" s="149"/>
      <c r="AO34" s="164"/>
      <c r="AP34" s="164"/>
      <c r="AQ34" s="164"/>
      <c r="AR34" s="176"/>
      <c r="AS34" s="158"/>
      <c r="AT34" s="164"/>
      <c r="AU34" s="149"/>
      <c r="AV34" s="164"/>
      <c r="AW34" s="149"/>
      <c r="AX34" s="164"/>
      <c r="AY34" s="149"/>
      <c r="AZ34" s="164"/>
      <c r="BA34" s="149"/>
      <c r="BB34" s="164"/>
      <c r="BC34" s="149"/>
      <c r="BD34" s="164"/>
      <c r="BE34" s="149"/>
      <c r="BF34" s="149"/>
      <c r="BG34" s="149"/>
      <c r="BH34" s="149"/>
      <c r="BI34" s="149"/>
      <c r="BJ34" s="149"/>
      <c r="BK34" s="149"/>
      <c r="BL34" s="149"/>
      <c r="BM34" s="149"/>
      <c r="BN34" s="149"/>
      <c r="BO34" s="149"/>
      <c r="BP34" s="149"/>
      <c r="BQ34" s="149"/>
      <c r="BR34" s="149"/>
      <c r="BS34" s="164"/>
      <c r="BT34" s="164"/>
      <c r="BU34" s="164"/>
      <c r="BV34" s="176"/>
      <c r="BW34" s="158"/>
      <c r="BX34" s="164"/>
      <c r="BY34" s="149"/>
      <c r="BZ34" s="164"/>
      <c r="CA34" s="149"/>
      <c r="CB34" s="164"/>
      <c r="CC34" s="149"/>
      <c r="CD34" s="164"/>
      <c r="CE34" s="149"/>
      <c r="CF34" s="164"/>
      <c r="CG34" s="149"/>
      <c r="CH34" s="164"/>
      <c r="CI34" s="149"/>
      <c r="CJ34" s="149"/>
      <c r="CK34" s="149"/>
      <c r="CL34" s="149"/>
      <c r="CM34" s="149"/>
      <c r="CN34" s="149"/>
      <c r="CO34" s="149"/>
      <c r="CP34" s="149"/>
      <c r="CQ34" s="149"/>
      <c r="CR34" s="149"/>
      <c r="CS34" s="149"/>
      <c r="CT34" s="149"/>
      <c r="CU34" s="149"/>
      <c r="CV34" s="149"/>
      <c r="CW34" s="164"/>
      <c r="CX34" s="164"/>
      <c r="CY34" s="164"/>
      <c r="CZ34" s="176"/>
      <c r="DA34" s="158"/>
      <c r="DB34" s="164"/>
      <c r="DC34" s="149"/>
      <c r="DD34" s="164"/>
      <c r="DE34" s="149"/>
      <c r="DF34" s="164"/>
      <c r="DG34" s="149"/>
      <c r="DH34" s="164"/>
      <c r="DI34" s="149"/>
      <c r="DJ34" s="164"/>
      <c r="DK34" s="149"/>
      <c r="DL34" s="164"/>
      <c r="DM34" s="149"/>
      <c r="DN34" s="149"/>
      <c r="DO34" s="149"/>
      <c r="DP34" s="149"/>
      <c r="DQ34" s="149"/>
      <c r="DR34" s="149"/>
      <c r="DS34" s="149"/>
      <c r="DT34" s="149"/>
      <c r="DU34" s="149"/>
      <c r="DV34" s="149"/>
      <c r="DW34" s="149"/>
      <c r="DX34" s="149"/>
      <c r="DY34" s="149"/>
      <c r="DZ34" s="149"/>
      <c r="EA34" s="164"/>
      <c r="EB34" s="164"/>
      <c r="EC34" s="164"/>
      <c r="ED34" s="176"/>
      <c r="EE34" s="158"/>
      <c r="EF34" s="164"/>
      <c r="EG34" s="149"/>
      <c r="EH34" s="164"/>
      <c r="EI34" s="149"/>
      <c r="EJ34" s="164"/>
      <c r="EK34" s="149"/>
      <c r="EL34" s="164"/>
      <c r="EM34" s="149"/>
      <c r="EN34" s="164"/>
      <c r="EO34" s="149"/>
      <c r="EP34" s="164"/>
      <c r="EQ34" s="149"/>
      <c r="ER34" s="149"/>
      <c r="ES34" s="149"/>
      <c r="ET34" s="149"/>
      <c r="EU34" s="149"/>
      <c r="EV34" s="149"/>
      <c r="EW34" s="149"/>
      <c r="EX34" s="149"/>
      <c r="EY34" s="149"/>
      <c r="EZ34" s="149"/>
      <c r="FA34" s="149"/>
      <c r="FB34" s="149"/>
      <c r="FC34" s="149"/>
      <c r="FD34" s="149"/>
      <c r="FE34" s="164"/>
      <c r="FF34" s="164"/>
      <c r="FG34" s="164"/>
      <c r="FH34" s="176"/>
      <c r="FI34" s="158"/>
      <c r="FJ34" s="164"/>
      <c r="FK34" s="149"/>
      <c r="FL34" s="164"/>
      <c r="FM34" s="149"/>
      <c r="FN34" s="164"/>
      <c r="FO34" s="149"/>
      <c r="FP34" s="164"/>
      <c r="FQ34" s="149"/>
      <c r="FR34" s="164"/>
      <c r="FS34" s="149"/>
      <c r="FT34" s="164"/>
      <c r="FU34" s="149"/>
      <c r="FV34" s="149"/>
      <c r="FW34" s="149"/>
      <c r="FX34" s="149"/>
      <c r="FY34" s="149"/>
      <c r="FZ34" s="149"/>
      <c r="GA34" s="149"/>
      <c r="GB34" s="149"/>
      <c r="GC34" s="149"/>
      <c r="GD34" s="149"/>
      <c r="GE34" s="149"/>
      <c r="GF34" s="149"/>
      <c r="GG34" s="149"/>
      <c r="GH34" s="149"/>
      <c r="GI34" s="164"/>
      <c r="GJ34" s="164"/>
      <c r="GK34" s="164"/>
      <c r="GL34" s="176"/>
    </row>
    <row r="35" spans="1:194">
      <c r="A35" s="135"/>
      <c r="B35" s="138"/>
      <c r="C35" s="140"/>
      <c r="D35" s="138"/>
      <c r="E35" s="138"/>
      <c r="F35" s="143"/>
      <c r="G35" s="146"/>
      <c r="H35" s="138"/>
      <c r="I35" s="138"/>
      <c r="J35" s="149"/>
      <c r="K35" s="149"/>
      <c r="L35" s="149"/>
      <c r="M35" s="149"/>
      <c r="N35" s="153"/>
      <c r="O35" s="158"/>
      <c r="P35" s="164"/>
      <c r="Q35" s="149"/>
      <c r="R35" s="164"/>
      <c r="S35" s="149"/>
      <c r="T35" s="164"/>
      <c r="U35" s="149"/>
      <c r="V35" s="164"/>
      <c r="W35" s="149"/>
      <c r="X35" s="164"/>
      <c r="Y35" s="149"/>
      <c r="Z35" s="164"/>
      <c r="AA35" s="149"/>
      <c r="AB35" s="149"/>
      <c r="AC35" s="149"/>
      <c r="AD35" s="149"/>
      <c r="AE35" s="149"/>
      <c r="AF35" s="149"/>
      <c r="AG35" s="149"/>
      <c r="AH35" s="149"/>
      <c r="AI35" s="149"/>
      <c r="AJ35" s="149"/>
      <c r="AK35" s="149"/>
      <c r="AL35" s="149"/>
      <c r="AM35" s="149"/>
      <c r="AN35" s="149"/>
      <c r="AO35" s="164"/>
      <c r="AP35" s="164"/>
      <c r="AQ35" s="164"/>
      <c r="AR35" s="176"/>
      <c r="AS35" s="158"/>
      <c r="AT35" s="164"/>
      <c r="AU35" s="149"/>
      <c r="AV35" s="164"/>
      <c r="AW35" s="149"/>
      <c r="AX35" s="164"/>
      <c r="AY35" s="149"/>
      <c r="AZ35" s="164"/>
      <c r="BA35" s="149"/>
      <c r="BB35" s="164"/>
      <c r="BC35" s="149"/>
      <c r="BD35" s="164"/>
      <c r="BE35" s="149"/>
      <c r="BF35" s="149"/>
      <c r="BG35" s="149"/>
      <c r="BH35" s="149"/>
      <c r="BI35" s="149"/>
      <c r="BJ35" s="149"/>
      <c r="BK35" s="149"/>
      <c r="BL35" s="149"/>
      <c r="BM35" s="149"/>
      <c r="BN35" s="149"/>
      <c r="BO35" s="149"/>
      <c r="BP35" s="149"/>
      <c r="BQ35" s="149"/>
      <c r="BR35" s="149"/>
      <c r="BS35" s="164"/>
      <c r="BT35" s="164"/>
      <c r="BU35" s="164"/>
      <c r="BV35" s="176"/>
      <c r="BW35" s="158"/>
      <c r="BX35" s="164"/>
      <c r="BY35" s="149"/>
      <c r="BZ35" s="164"/>
      <c r="CA35" s="149"/>
      <c r="CB35" s="164"/>
      <c r="CC35" s="149"/>
      <c r="CD35" s="164"/>
      <c r="CE35" s="149"/>
      <c r="CF35" s="164"/>
      <c r="CG35" s="149"/>
      <c r="CH35" s="164"/>
      <c r="CI35" s="149"/>
      <c r="CJ35" s="149"/>
      <c r="CK35" s="149"/>
      <c r="CL35" s="149"/>
      <c r="CM35" s="149"/>
      <c r="CN35" s="149"/>
      <c r="CO35" s="149"/>
      <c r="CP35" s="149"/>
      <c r="CQ35" s="149"/>
      <c r="CR35" s="149"/>
      <c r="CS35" s="149"/>
      <c r="CT35" s="149"/>
      <c r="CU35" s="149"/>
      <c r="CV35" s="149"/>
      <c r="CW35" s="164"/>
      <c r="CX35" s="164"/>
      <c r="CY35" s="164"/>
      <c r="CZ35" s="176"/>
      <c r="DA35" s="158"/>
      <c r="DB35" s="164"/>
      <c r="DC35" s="149"/>
      <c r="DD35" s="164"/>
      <c r="DE35" s="149"/>
      <c r="DF35" s="164"/>
      <c r="DG35" s="149"/>
      <c r="DH35" s="164"/>
      <c r="DI35" s="149"/>
      <c r="DJ35" s="164"/>
      <c r="DK35" s="149"/>
      <c r="DL35" s="164"/>
      <c r="DM35" s="149"/>
      <c r="DN35" s="149"/>
      <c r="DO35" s="149"/>
      <c r="DP35" s="149"/>
      <c r="DQ35" s="149"/>
      <c r="DR35" s="149"/>
      <c r="DS35" s="149"/>
      <c r="DT35" s="149"/>
      <c r="DU35" s="149"/>
      <c r="DV35" s="149"/>
      <c r="DW35" s="149"/>
      <c r="DX35" s="149"/>
      <c r="DY35" s="149"/>
      <c r="DZ35" s="149"/>
      <c r="EA35" s="164"/>
      <c r="EB35" s="164"/>
      <c r="EC35" s="164"/>
      <c r="ED35" s="176"/>
      <c r="EE35" s="158"/>
      <c r="EF35" s="164"/>
      <c r="EG35" s="149"/>
      <c r="EH35" s="164"/>
      <c r="EI35" s="149"/>
      <c r="EJ35" s="164"/>
      <c r="EK35" s="149"/>
      <c r="EL35" s="164"/>
      <c r="EM35" s="149"/>
      <c r="EN35" s="164"/>
      <c r="EO35" s="149"/>
      <c r="EP35" s="164"/>
      <c r="EQ35" s="149"/>
      <c r="ER35" s="149"/>
      <c r="ES35" s="149"/>
      <c r="ET35" s="149"/>
      <c r="EU35" s="149"/>
      <c r="EV35" s="149"/>
      <c r="EW35" s="149"/>
      <c r="EX35" s="149"/>
      <c r="EY35" s="149"/>
      <c r="EZ35" s="149"/>
      <c r="FA35" s="149"/>
      <c r="FB35" s="149"/>
      <c r="FC35" s="149"/>
      <c r="FD35" s="149"/>
      <c r="FE35" s="164"/>
      <c r="FF35" s="164"/>
      <c r="FG35" s="164"/>
      <c r="FH35" s="176"/>
      <c r="FI35" s="158"/>
      <c r="FJ35" s="164"/>
      <c r="FK35" s="149"/>
      <c r="FL35" s="164"/>
      <c r="FM35" s="149"/>
      <c r="FN35" s="164"/>
      <c r="FO35" s="149"/>
      <c r="FP35" s="164"/>
      <c r="FQ35" s="149"/>
      <c r="FR35" s="164"/>
      <c r="FS35" s="149"/>
      <c r="FT35" s="164"/>
      <c r="FU35" s="149"/>
      <c r="FV35" s="149"/>
      <c r="FW35" s="149"/>
      <c r="FX35" s="149"/>
      <c r="FY35" s="149"/>
      <c r="FZ35" s="149"/>
      <c r="GA35" s="149"/>
      <c r="GB35" s="149"/>
      <c r="GC35" s="149"/>
      <c r="GD35" s="149"/>
      <c r="GE35" s="149"/>
      <c r="GF35" s="149"/>
      <c r="GG35" s="149"/>
      <c r="GH35" s="149"/>
      <c r="GI35" s="164"/>
      <c r="GJ35" s="164"/>
      <c r="GK35" s="164"/>
      <c r="GL35" s="176"/>
    </row>
    <row r="36" spans="1:194">
      <c r="A36" s="135"/>
      <c r="B36" s="138"/>
      <c r="C36" s="140"/>
      <c r="D36" s="138"/>
      <c r="E36" s="138"/>
      <c r="F36" s="143"/>
      <c r="G36" s="146"/>
      <c r="H36" s="138"/>
      <c r="I36" s="138"/>
      <c r="J36" s="149"/>
      <c r="K36" s="149"/>
      <c r="L36" s="149"/>
      <c r="M36" s="149"/>
      <c r="N36" s="153"/>
      <c r="O36" s="158"/>
      <c r="P36" s="164"/>
      <c r="Q36" s="149"/>
      <c r="R36" s="164"/>
      <c r="S36" s="149"/>
      <c r="T36" s="164"/>
      <c r="U36" s="149"/>
      <c r="V36" s="164"/>
      <c r="W36" s="149"/>
      <c r="X36" s="164"/>
      <c r="Y36" s="149"/>
      <c r="Z36" s="164"/>
      <c r="AA36" s="149"/>
      <c r="AB36" s="149"/>
      <c r="AC36" s="149"/>
      <c r="AD36" s="149"/>
      <c r="AE36" s="149"/>
      <c r="AF36" s="149"/>
      <c r="AG36" s="149"/>
      <c r="AH36" s="149"/>
      <c r="AI36" s="149"/>
      <c r="AJ36" s="149"/>
      <c r="AK36" s="149"/>
      <c r="AL36" s="149"/>
      <c r="AM36" s="149"/>
      <c r="AN36" s="149"/>
      <c r="AO36" s="164"/>
      <c r="AP36" s="164"/>
      <c r="AQ36" s="164"/>
      <c r="AR36" s="176"/>
      <c r="AS36" s="158"/>
      <c r="AT36" s="164"/>
      <c r="AU36" s="149"/>
      <c r="AV36" s="164"/>
      <c r="AW36" s="149"/>
      <c r="AX36" s="164"/>
      <c r="AY36" s="149"/>
      <c r="AZ36" s="164"/>
      <c r="BA36" s="149"/>
      <c r="BB36" s="164"/>
      <c r="BC36" s="149"/>
      <c r="BD36" s="164"/>
      <c r="BE36" s="149"/>
      <c r="BF36" s="149"/>
      <c r="BG36" s="149"/>
      <c r="BH36" s="149"/>
      <c r="BI36" s="149"/>
      <c r="BJ36" s="149"/>
      <c r="BK36" s="149"/>
      <c r="BL36" s="149"/>
      <c r="BM36" s="149"/>
      <c r="BN36" s="149"/>
      <c r="BO36" s="149"/>
      <c r="BP36" s="149"/>
      <c r="BQ36" s="149"/>
      <c r="BR36" s="149"/>
      <c r="BS36" s="164"/>
      <c r="BT36" s="164"/>
      <c r="BU36" s="164"/>
      <c r="BV36" s="176"/>
      <c r="BW36" s="158"/>
      <c r="BX36" s="164"/>
      <c r="BY36" s="149"/>
      <c r="BZ36" s="164"/>
      <c r="CA36" s="149"/>
      <c r="CB36" s="164"/>
      <c r="CC36" s="149"/>
      <c r="CD36" s="164"/>
      <c r="CE36" s="149"/>
      <c r="CF36" s="164"/>
      <c r="CG36" s="149"/>
      <c r="CH36" s="164"/>
      <c r="CI36" s="149"/>
      <c r="CJ36" s="149"/>
      <c r="CK36" s="149"/>
      <c r="CL36" s="149"/>
      <c r="CM36" s="149"/>
      <c r="CN36" s="149"/>
      <c r="CO36" s="149"/>
      <c r="CP36" s="149"/>
      <c r="CQ36" s="149"/>
      <c r="CR36" s="149"/>
      <c r="CS36" s="149"/>
      <c r="CT36" s="149"/>
      <c r="CU36" s="149"/>
      <c r="CV36" s="149"/>
      <c r="CW36" s="164"/>
      <c r="CX36" s="164"/>
      <c r="CY36" s="164"/>
      <c r="CZ36" s="176"/>
      <c r="DA36" s="158"/>
      <c r="DB36" s="164"/>
      <c r="DC36" s="149"/>
      <c r="DD36" s="164"/>
      <c r="DE36" s="149"/>
      <c r="DF36" s="164"/>
      <c r="DG36" s="149"/>
      <c r="DH36" s="164"/>
      <c r="DI36" s="149"/>
      <c r="DJ36" s="164"/>
      <c r="DK36" s="149"/>
      <c r="DL36" s="164"/>
      <c r="DM36" s="149"/>
      <c r="DN36" s="149"/>
      <c r="DO36" s="149"/>
      <c r="DP36" s="149"/>
      <c r="DQ36" s="149"/>
      <c r="DR36" s="149"/>
      <c r="DS36" s="149"/>
      <c r="DT36" s="149"/>
      <c r="DU36" s="149"/>
      <c r="DV36" s="149"/>
      <c r="DW36" s="149"/>
      <c r="DX36" s="149"/>
      <c r="DY36" s="149"/>
      <c r="DZ36" s="149"/>
      <c r="EA36" s="164"/>
      <c r="EB36" s="164"/>
      <c r="EC36" s="164"/>
      <c r="ED36" s="176"/>
      <c r="EE36" s="158"/>
      <c r="EF36" s="164"/>
      <c r="EG36" s="149"/>
      <c r="EH36" s="164"/>
      <c r="EI36" s="149"/>
      <c r="EJ36" s="164"/>
      <c r="EK36" s="149"/>
      <c r="EL36" s="164"/>
      <c r="EM36" s="149"/>
      <c r="EN36" s="164"/>
      <c r="EO36" s="149"/>
      <c r="EP36" s="164"/>
      <c r="EQ36" s="149"/>
      <c r="ER36" s="149"/>
      <c r="ES36" s="149"/>
      <c r="ET36" s="149"/>
      <c r="EU36" s="149"/>
      <c r="EV36" s="149"/>
      <c r="EW36" s="149"/>
      <c r="EX36" s="149"/>
      <c r="EY36" s="149"/>
      <c r="EZ36" s="149"/>
      <c r="FA36" s="149"/>
      <c r="FB36" s="149"/>
      <c r="FC36" s="149"/>
      <c r="FD36" s="149"/>
      <c r="FE36" s="164"/>
      <c r="FF36" s="164"/>
      <c r="FG36" s="164"/>
      <c r="FH36" s="176"/>
      <c r="FI36" s="158"/>
      <c r="FJ36" s="164"/>
      <c r="FK36" s="149"/>
      <c r="FL36" s="164"/>
      <c r="FM36" s="149"/>
      <c r="FN36" s="164"/>
      <c r="FO36" s="149"/>
      <c r="FP36" s="164"/>
      <c r="FQ36" s="149"/>
      <c r="FR36" s="164"/>
      <c r="FS36" s="149"/>
      <c r="FT36" s="164"/>
      <c r="FU36" s="149"/>
      <c r="FV36" s="149"/>
      <c r="FW36" s="149"/>
      <c r="FX36" s="149"/>
      <c r="FY36" s="149"/>
      <c r="FZ36" s="149"/>
      <c r="GA36" s="149"/>
      <c r="GB36" s="149"/>
      <c r="GC36" s="149"/>
      <c r="GD36" s="149"/>
      <c r="GE36" s="149"/>
      <c r="GF36" s="149"/>
      <c r="GG36" s="149"/>
      <c r="GH36" s="149"/>
      <c r="GI36" s="164"/>
      <c r="GJ36" s="164"/>
      <c r="GK36" s="164"/>
      <c r="GL36" s="176"/>
    </row>
    <row r="37" spans="1:194">
      <c r="A37" s="135"/>
      <c r="B37" s="138"/>
      <c r="C37" s="140"/>
      <c r="D37" s="138"/>
      <c r="E37" s="138"/>
      <c r="F37" s="143"/>
      <c r="G37" s="146"/>
      <c r="H37" s="138"/>
      <c r="I37" s="138"/>
      <c r="J37" s="149"/>
      <c r="K37" s="149"/>
      <c r="L37" s="149"/>
      <c r="M37" s="149"/>
      <c r="N37" s="153"/>
      <c r="O37" s="158"/>
      <c r="P37" s="164"/>
      <c r="Q37" s="149"/>
      <c r="R37" s="164"/>
      <c r="S37" s="149"/>
      <c r="T37" s="164"/>
      <c r="U37" s="149"/>
      <c r="V37" s="164"/>
      <c r="W37" s="149"/>
      <c r="X37" s="164"/>
      <c r="Y37" s="149"/>
      <c r="Z37" s="164"/>
      <c r="AA37" s="149"/>
      <c r="AB37" s="149"/>
      <c r="AC37" s="149"/>
      <c r="AD37" s="149"/>
      <c r="AE37" s="149"/>
      <c r="AF37" s="149"/>
      <c r="AG37" s="149"/>
      <c r="AH37" s="149"/>
      <c r="AI37" s="149"/>
      <c r="AJ37" s="149"/>
      <c r="AK37" s="149"/>
      <c r="AL37" s="149"/>
      <c r="AM37" s="149"/>
      <c r="AN37" s="149"/>
      <c r="AO37" s="164"/>
      <c r="AP37" s="164"/>
      <c r="AQ37" s="164"/>
      <c r="AR37" s="176"/>
      <c r="AS37" s="158"/>
      <c r="AT37" s="164"/>
      <c r="AU37" s="149"/>
      <c r="AV37" s="164"/>
      <c r="AW37" s="149"/>
      <c r="AX37" s="164"/>
      <c r="AY37" s="149"/>
      <c r="AZ37" s="164"/>
      <c r="BA37" s="149"/>
      <c r="BB37" s="164"/>
      <c r="BC37" s="149"/>
      <c r="BD37" s="164"/>
      <c r="BE37" s="149"/>
      <c r="BF37" s="149"/>
      <c r="BG37" s="149"/>
      <c r="BH37" s="149"/>
      <c r="BI37" s="149"/>
      <c r="BJ37" s="149"/>
      <c r="BK37" s="149"/>
      <c r="BL37" s="149"/>
      <c r="BM37" s="149"/>
      <c r="BN37" s="149"/>
      <c r="BO37" s="149"/>
      <c r="BP37" s="149"/>
      <c r="BQ37" s="149"/>
      <c r="BR37" s="149"/>
      <c r="BS37" s="164"/>
      <c r="BT37" s="164"/>
      <c r="BU37" s="164"/>
      <c r="BV37" s="176"/>
      <c r="BW37" s="158"/>
      <c r="BX37" s="164"/>
      <c r="BY37" s="149"/>
      <c r="BZ37" s="164"/>
      <c r="CA37" s="149"/>
      <c r="CB37" s="164"/>
      <c r="CC37" s="149"/>
      <c r="CD37" s="164"/>
      <c r="CE37" s="149"/>
      <c r="CF37" s="164"/>
      <c r="CG37" s="149"/>
      <c r="CH37" s="164"/>
      <c r="CI37" s="149"/>
      <c r="CJ37" s="149"/>
      <c r="CK37" s="149"/>
      <c r="CL37" s="149"/>
      <c r="CM37" s="149"/>
      <c r="CN37" s="149"/>
      <c r="CO37" s="149"/>
      <c r="CP37" s="149"/>
      <c r="CQ37" s="149"/>
      <c r="CR37" s="149"/>
      <c r="CS37" s="149"/>
      <c r="CT37" s="149"/>
      <c r="CU37" s="149"/>
      <c r="CV37" s="149"/>
      <c r="CW37" s="164"/>
      <c r="CX37" s="164"/>
      <c r="CY37" s="164"/>
      <c r="CZ37" s="176"/>
      <c r="DA37" s="158"/>
      <c r="DB37" s="164"/>
      <c r="DC37" s="149"/>
      <c r="DD37" s="164"/>
      <c r="DE37" s="149"/>
      <c r="DF37" s="164"/>
      <c r="DG37" s="149"/>
      <c r="DH37" s="164"/>
      <c r="DI37" s="149"/>
      <c r="DJ37" s="164"/>
      <c r="DK37" s="149"/>
      <c r="DL37" s="164"/>
      <c r="DM37" s="149"/>
      <c r="DN37" s="149"/>
      <c r="DO37" s="149"/>
      <c r="DP37" s="149"/>
      <c r="DQ37" s="149"/>
      <c r="DR37" s="149"/>
      <c r="DS37" s="149"/>
      <c r="DT37" s="149"/>
      <c r="DU37" s="149"/>
      <c r="DV37" s="149"/>
      <c r="DW37" s="149"/>
      <c r="DX37" s="149"/>
      <c r="DY37" s="149"/>
      <c r="DZ37" s="149"/>
      <c r="EA37" s="164"/>
      <c r="EB37" s="164"/>
      <c r="EC37" s="164"/>
      <c r="ED37" s="176"/>
      <c r="EE37" s="158"/>
      <c r="EF37" s="164"/>
      <c r="EG37" s="149"/>
      <c r="EH37" s="164"/>
      <c r="EI37" s="149"/>
      <c r="EJ37" s="164"/>
      <c r="EK37" s="149"/>
      <c r="EL37" s="164"/>
      <c r="EM37" s="149"/>
      <c r="EN37" s="164"/>
      <c r="EO37" s="149"/>
      <c r="EP37" s="164"/>
      <c r="EQ37" s="149"/>
      <c r="ER37" s="149"/>
      <c r="ES37" s="149"/>
      <c r="ET37" s="149"/>
      <c r="EU37" s="149"/>
      <c r="EV37" s="149"/>
      <c r="EW37" s="149"/>
      <c r="EX37" s="149"/>
      <c r="EY37" s="149"/>
      <c r="EZ37" s="149"/>
      <c r="FA37" s="149"/>
      <c r="FB37" s="149"/>
      <c r="FC37" s="149"/>
      <c r="FD37" s="149"/>
      <c r="FE37" s="164"/>
      <c r="FF37" s="164"/>
      <c r="FG37" s="164"/>
      <c r="FH37" s="176"/>
      <c r="FI37" s="158"/>
      <c r="FJ37" s="164"/>
      <c r="FK37" s="149"/>
      <c r="FL37" s="164"/>
      <c r="FM37" s="149"/>
      <c r="FN37" s="164"/>
      <c r="FO37" s="149"/>
      <c r="FP37" s="164"/>
      <c r="FQ37" s="149"/>
      <c r="FR37" s="164"/>
      <c r="FS37" s="149"/>
      <c r="FT37" s="164"/>
      <c r="FU37" s="149"/>
      <c r="FV37" s="149"/>
      <c r="FW37" s="149"/>
      <c r="FX37" s="149"/>
      <c r="FY37" s="149"/>
      <c r="FZ37" s="149"/>
      <c r="GA37" s="149"/>
      <c r="GB37" s="149"/>
      <c r="GC37" s="149"/>
      <c r="GD37" s="149"/>
      <c r="GE37" s="149"/>
      <c r="GF37" s="149"/>
      <c r="GG37" s="149"/>
      <c r="GH37" s="149"/>
      <c r="GI37" s="164"/>
      <c r="GJ37" s="164"/>
      <c r="GK37" s="164"/>
      <c r="GL37" s="176"/>
    </row>
    <row r="38" spans="1:194">
      <c r="A38" s="135"/>
      <c r="B38" s="138"/>
      <c r="C38" s="140"/>
      <c r="D38" s="138"/>
      <c r="E38" s="138"/>
      <c r="F38" s="143"/>
      <c r="G38" s="146"/>
      <c r="H38" s="138"/>
      <c r="I38" s="138"/>
      <c r="J38" s="149"/>
      <c r="K38" s="149"/>
      <c r="L38" s="149"/>
      <c r="M38" s="149"/>
      <c r="N38" s="153"/>
      <c r="O38" s="158"/>
      <c r="P38" s="164"/>
      <c r="Q38" s="149"/>
      <c r="R38" s="164"/>
      <c r="S38" s="149"/>
      <c r="T38" s="164"/>
      <c r="U38" s="149"/>
      <c r="V38" s="164"/>
      <c r="W38" s="149"/>
      <c r="X38" s="164"/>
      <c r="Y38" s="149"/>
      <c r="Z38" s="164"/>
      <c r="AA38" s="149"/>
      <c r="AB38" s="149"/>
      <c r="AC38" s="149"/>
      <c r="AD38" s="149"/>
      <c r="AE38" s="149"/>
      <c r="AF38" s="149"/>
      <c r="AG38" s="149"/>
      <c r="AH38" s="149"/>
      <c r="AI38" s="149"/>
      <c r="AJ38" s="149"/>
      <c r="AK38" s="149"/>
      <c r="AL38" s="149"/>
      <c r="AM38" s="149"/>
      <c r="AN38" s="149"/>
      <c r="AO38" s="164"/>
      <c r="AP38" s="164"/>
      <c r="AQ38" s="164"/>
      <c r="AR38" s="176"/>
      <c r="AS38" s="158"/>
      <c r="AT38" s="164"/>
      <c r="AU38" s="149"/>
      <c r="AV38" s="164"/>
      <c r="AW38" s="149"/>
      <c r="AX38" s="164"/>
      <c r="AY38" s="149"/>
      <c r="AZ38" s="164"/>
      <c r="BA38" s="149"/>
      <c r="BB38" s="164"/>
      <c r="BC38" s="149"/>
      <c r="BD38" s="164"/>
      <c r="BE38" s="149"/>
      <c r="BF38" s="149"/>
      <c r="BG38" s="149"/>
      <c r="BH38" s="149"/>
      <c r="BI38" s="149"/>
      <c r="BJ38" s="149"/>
      <c r="BK38" s="149"/>
      <c r="BL38" s="149"/>
      <c r="BM38" s="149"/>
      <c r="BN38" s="149"/>
      <c r="BO38" s="149"/>
      <c r="BP38" s="149"/>
      <c r="BQ38" s="149"/>
      <c r="BR38" s="149"/>
      <c r="BS38" s="164"/>
      <c r="BT38" s="164"/>
      <c r="BU38" s="164"/>
      <c r="BV38" s="176"/>
      <c r="BW38" s="158"/>
      <c r="BX38" s="164"/>
      <c r="BY38" s="149"/>
      <c r="BZ38" s="164"/>
      <c r="CA38" s="149"/>
      <c r="CB38" s="164"/>
      <c r="CC38" s="149"/>
      <c r="CD38" s="164"/>
      <c r="CE38" s="149"/>
      <c r="CF38" s="164"/>
      <c r="CG38" s="149"/>
      <c r="CH38" s="164"/>
      <c r="CI38" s="149"/>
      <c r="CJ38" s="149"/>
      <c r="CK38" s="149"/>
      <c r="CL38" s="149"/>
      <c r="CM38" s="149"/>
      <c r="CN38" s="149"/>
      <c r="CO38" s="149"/>
      <c r="CP38" s="149"/>
      <c r="CQ38" s="149"/>
      <c r="CR38" s="149"/>
      <c r="CS38" s="149"/>
      <c r="CT38" s="149"/>
      <c r="CU38" s="149"/>
      <c r="CV38" s="149"/>
      <c r="CW38" s="164"/>
      <c r="CX38" s="164"/>
      <c r="CY38" s="164"/>
      <c r="CZ38" s="176"/>
      <c r="DA38" s="158"/>
      <c r="DB38" s="164"/>
      <c r="DC38" s="149"/>
      <c r="DD38" s="164"/>
      <c r="DE38" s="149"/>
      <c r="DF38" s="164"/>
      <c r="DG38" s="149"/>
      <c r="DH38" s="164"/>
      <c r="DI38" s="149"/>
      <c r="DJ38" s="164"/>
      <c r="DK38" s="149"/>
      <c r="DL38" s="164"/>
      <c r="DM38" s="149"/>
      <c r="DN38" s="149"/>
      <c r="DO38" s="149"/>
      <c r="DP38" s="149"/>
      <c r="DQ38" s="149"/>
      <c r="DR38" s="149"/>
      <c r="DS38" s="149"/>
      <c r="DT38" s="149"/>
      <c r="DU38" s="149"/>
      <c r="DV38" s="149"/>
      <c r="DW38" s="149"/>
      <c r="DX38" s="149"/>
      <c r="DY38" s="149"/>
      <c r="DZ38" s="149"/>
      <c r="EA38" s="164"/>
      <c r="EB38" s="164"/>
      <c r="EC38" s="164"/>
      <c r="ED38" s="176"/>
      <c r="EE38" s="158"/>
      <c r="EF38" s="164"/>
      <c r="EG38" s="149"/>
      <c r="EH38" s="164"/>
      <c r="EI38" s="149"/>
      <c r="EJ38" s="164"/>
      <c r="EK38" s="149"/>
      <c r="EL38" s="164"/>
      <c r="EM38" s="149"/>
      <c r="EN38" s="164"/>
      <c r="EO38" s="149"/>
      <c r="EP38" s="164"/>
      <c r="EQ38" s="149"/>
      <c r="ER38" s="149"/>
      <c r="ES38" s="149"/>
      <c r="ET38" s="149"/>
      <c r="EU38" s="149"/>
      <c r="EV38" s="149"/>
      <c r="EW38" s="149"/>
      <c r="EX38" s="149"/>
      <c r="EY38" s="149"/>
      <c r="EZ38" s="149"/>
      <c r="FA38" s="149"/>
      <c r="FB38" s="149"/>
      <c r="FC38" s="149"/>
      <c r="FD38" s="149"/>
      <c r="FE38" s="164"/>
      <c r="FF38" s="164"/>
      <c r="FG38" s="164"/>
      <c r="FH38" s="176"/>
      <c r="FI38" s="158"/>
      <c r="FJ38" s="164"/>
      <c r="FK38" s="149"/>
      <c r="FL38" s="164"/>
      <c r="FM38" s="149"/>
      <c r="FN38" s="164"/>
      <c r="FO38" s="149"/>
      <c r="FP38" s="164"/>
      <c r="FQ38" s="149"/>
      <c r="FR38" s="164"/>
      <c r="FS38" s="149"/>
      <c r="FT38" s="164"/>
      <c r="FU38" s="149"/>
      <c r="FV38" s="149"/>
      <c r="FW38" s="149"/>
      <c r="FX38" s="149"/>
      <c r="FY38" s="149"/>
      <c r="FZ38" s="149"/>
      <c r="GA38" s="149"/>
      <c r="GB38" s="149"/>
      <c r="GC38" s="149"/>
      <c r="GD38" s="149"/>
      <c r="GE38" s="149"/>
      <c r="GF38" s="149"/>
      <c r="GG38" s="149"/>
      <c r="GH38" s="149"/>
      <c r="GI38" s="164"/>
      <c r="GJ38" s="164"/>
      <c r="GK38" s="164"/>
      <c r="GL38" s="176"/>
    </row>
    <row r="39" spans="1:194" ht="14.25">
      <c r="A39" s="135"/>
      <c r="B39" s="138"/>
      <c r="C39" s="140"/>
      <c r="D39" s="138"/>
      <c r="E39" s="138"/>
      <c r="F39" s="143"/>
      <c r="G39" s="146"/>
      <c r="H39" s="138"/>
      <c r="I39" s="138"/>
      <c r="J39" s="149"/>
      <c r="K39" s="149"/>
      <c r="L39" s="149"/>
      <c r="M39" s="149"/>
      <c r="N39" s="153"/>
      <c r="O39" s="159"/>
      <c r="P39" s="165"/>
      <c r="Q39" s="167"/>
      <c r="R39" s="165"/>
      <c r="S39" s="167"/>
      <c r="T39" s="165"/>
      <c r="U39" s="167"/>
      <c r="V39" s="165"/>
      <c r="W39" s="167"/>
      <c r="X39" s="165"/>
      <c r="Y39" s="167"/>
      <c r="Z39" s="165"/>
      <c r="AA39" s="167"/>
      <c r="AB39" s="167"/>
      <c r="AC39" s="167"/>
      <c r="AD39" s="167"/>
      <c r="AE39" s="167"/>
      <c r="AF39" s="167"/>
      <c r="AG39" s="167"/>
      <c r="AH39" s="167"/>
      <c r="AI39" s="167"/>
      <c r="AJ39" s="167"/>
      <c r="AK39" s="167"/>
      <c r="AL39" s="167"/>
      <c r="AM39" s="167"/>
      <c r="AN39" s="167"/>
      <c r="AO39" s="165"/>
      <c r="AP39" s="165"/>
      <c r="AQ39" s="165"/>
      <c r="AR39" s="177"/>
      <c r="AS39" s="159"/>
      <c r="AT39" s="165"/>
      <c r="AU39" s="167"/>
      <c r="AV39" s="165"/>
      <c r="AW39" s="167"/>
      <c r="AX39" s="165"/>
      <c r="AY39" s="167"/>
      <c r="AZ39" s="165"/>
      <c r="BA39" s="167"/>
      <c r="BB39" s="165"/>
      <c r="BC39" s="167"/>
      <c r="BD39" s="165"/>
      <c r="BE39" s="167"/>
      <c r="BF39" s="167"/>
      <c r="BG39" s="167"/>
      <c r="BH39" s="167"/>
      <c r="BI39" s="167"/>
      <c r="BJ39" s="167"/>
      <c r="BK39" s="167"/>
      <c r="BL39" s="167"/>
      <c r="BM39" s="167"/>
      <c r="BN39" s="167"/>
      <c r="BO39" s="167"/>
      <c r="BP39" s="167"/>
      <c r="BQ39" s="167"/>
      <c r="BR39" s="167"/>
      <c r="BS39" s="165"/>
      <c r="BT39" s="165"/>
      <c r="BU39" s="165"/>
      <c r="BV39" s="177"/>
      <c r="BW39" s="159"/>
      <c r="BX39" s="165"/>
      <c r="BY39" s="167"/>
      <c r="BZ39" s="165"/>
      <c r="CA39" s="167"/>
      <c r="CB39" s="165"/>
      <c r="CC39" s="167"/>
      <c r="CD39" s="165"/>
      <c r="CE39" s="167"/>
      <c r="CF39" s="165"/>
      <c r="CG39" s="167"/>
      <c r="CH39" s="165"/>
      <c r="CI39" s="167"/>
      <c r="CJ39" s="167"/>
      <c r="CK39" s="167"/>
      <c r="CL39" s="167"/>
      <c r="CM39" s="167"/>
      <c r="CN39" s="167"/>
      <c r="CO39" s="167"/>
      <c r="CP39" s="167"/>
      <c r="CQ39" s="167"/>
      <c r="CR39" s="167"/>
      <c r="CS39" s="167"/>
      <c r="CT39" s="167"/>
      <c r="CU39" s="167"/>
      <c r="CV39" s="167"/>
      <c r="CW39" s="165"/>
      <c r="CX39" s="165"/>
      <c r="CY39" s="165"/>
      <c r="CZ39" s="177"/>
      <c r="DA39" s="159"/>
      <c r="DB39" s="165"/>
      <c r="DC39" s="167"/>
      <c r="DD39" s="165"/>
      <c r="DE39" s="167"/>
      <c r="DF39" s="165"/>
      <c r="DG39" s="167"/>
      <c r="DH39" s="165"/>
      <c r="DI39" s="167"/>
      <c r="DJ39" s="165"/>
      <c r="DK39" s="167"/>
      <c r="DL39" s="165"/>
      <c r="DM39" s="167"/>
      <c r="DN39" s="167"/>
      <c r="DO39" s="167"/>
      <c r="DP39" s="167"/>
      <c r="DQ39" s="167"/>
      <c r="DR39" s="167"/>
      <c r="DS39" s="167"/>
      <c r="DT39" s="167"/>
      <c r="DU39" s="167"/>
      <c r="DV39" s="167"/>
      <c r="DW39" s="167"/>
      <c r="DX39" s="167"/>
      <c r="DY39" s="167"/>
      <c r="DZ39" s="167"/>
      <c r="EA39" s="165"/>
      <c r="EB39" s="165"/>
      <c r="EC39" s="165"/>
      <c r="ED39" s="177"/>
      <c r="EE39" s="159"/>
      <c r="EF39" s="165"/>
      <c r="EG39" s="167"/>
      <c r="EH39" s="165"/>
      <c r="EI39" s="167"/>
      <c r="EJ39" s="165"/>
      <c r="EK39" s="167"/>
      <c r="EL39" s="165"/>
      <c r="EM39" s="167"/>
      <c r="EN39" s="165"/>
      <c r="EO39" s="167"/>
      <c r="EP39" s="165"/>
      <c r="EQ39" s="167"/>
      <c r="ER39" s="167"/>
      <c r="ES39" s="167"/>
      <c r="ET39" s="167"/>
      <c r="EU39" s="167"/>
      <c r="EV39" s="167"/>
      <c r="EW39" s="167"/>
      <c r="EX39" s="167"/>
      <c r="EY39" s="167"/>
      <c r="EZ39" s="167"/>
      <c r="FA39" s="167"/>
      <c r="FB39" s="167"/>
      <c r="FC39" s="167"/>
      <c r="FD39" s="167"/>
      <c r="FE39" s="165"/>
      <c r="FF39" s="165"/>
      <c r="FG39" s="165"/>
      <c r="FH39" s="177"/>
      <c r="FI39" s="159"/>
      <c r="FJ39" s="165"/>
      <c r="FK39" s="167"/>
      <c r="FL39" s="165"/>
      <c r="FM39" s="167"/>
      <c r="FN39" s="165"/>
      <c r="FO39" s="167"/>
      <c r="FP39" s="165"/>
      <c r="FQ39" s="167"/>
      <c r="FR39" s="165"/>
      <c r="FS39" s="167"/>
      <c r="FT39" s="165"/>
      <c r="FU39" s="167"/>
      <c r="FV39" s="167"/>
      <c r="FW39" s="167"/>
      <c r="FX39" s="167"/>
      <c r="FY39" s="167"/>
      <c r="FZ39" s="167"/>
      <c r="GA39" s="167"/>
      <c r="GB39" s="167"/>
      <c r="GC39" s="167"/>
      <c r="GD39" s="167"/>
      <c r="GE39" s="167"/>
      <c r="GF39" s="167"/>
      <c r="GG39" s="167"/>
      <c r="GH39" s="167"/>
      <c r="GI39" s="165"/>
      <c r="GJ39" s="165"/>
      <c r="GK39" s="165"/>
      <c r="GL39" s="177"/>
    </row>
  </sheetData>
  <mergeCells count="60">
    <mergeCell ref="O6:AR6"/>
    <mergeCell ref="AS6:BV6"/>
    <mergeCell ref="BW6:CZ6"/>
    <mergeCell ref="DA6:ED6"/>
    <mergeCell ref="EE6:FH6"/>
    <mergeCell ref="FI6:GL6"/>
    <mergeCell ref="L8:N8"/>
    <mergeCell ref="O8:Z8"/>
    <mergeCell ref="AC8:AK8"/>
    <mergeCell ref="AL8:AM8"/>
    <mergeCell ref="AO8:AR8"/>
    <mergeCell ref="AS8:BD8"/>
    <mergeCell ref="BG8:BO8"/>
    <mergeCell ref="BP8:BQ8"/>
    <mergeCell ref="BS8:BV8"/>
    <mergeCell ref="BW8:CH8"/>
    <mergeCell ref="CK8:CS8"/>
    <mergeCell ref="CT8:CU8"/>
    <mergeCell ref="CW8:CZ8"/>
    <mergeCell ref="DA8:DL8"/>
    <mergeCell ref="DO8:DW8"/>
    <mergeCell ref="DX8:DY8"/>
    <mergeCell ref="EA8:ED8"/>
    <mergeCell ref="EE8:EP8"/>
    <mergeCell ref="ES8:FA8"/>
    <mergeCell ref="FB8:FC8"/>
    <mergeCell ref="FE8:FH8"/>
    <mergeCell ref="FI8:FT8"/>
    <mergeCell ref="FW8:GE8"/>
    <mergeCell ref="GF8:GG8"/>
    <mergeCell ref="GI8:GL8"/>
    <mergeCell ref="A7:A9"/>
    <mergeCell ref="B7:B9"/>
    <mergeCell ref="C7:C9"/>
    <mergeCell ref="D7:D9"/>
    <mergeCell ref="E7:E9"/>
    <mergeCell ref="F7:F9"/>
    <mergeCell ref="G7:G9"/>
    <mergeCell ref="H7:H9"/>
    <mergeCell ref="I7:I9"/>
    <mergeCell ref="J8:J9"/>
    <mergeCell ref="K8:K9"/>
    <mergeCell ref="AA8:AA9"/>
    <mergeCell ref="AB8:AB9"/>
    <mergeCell ref="AN8:AN9"/>
    <mergeCell ref="BE8:BE9"/>
    <mergeCell ref="BF8:BF9"/>
    <mergeCell ref="BR8:BR9"/>
    <mergeCell ref="CI8:CI9"/>
    <mergeCell ref="CJ8:CJ9"/>
    <mergeCell ref="CV8:CV9"/>
    <mergeCell ref="DM8:DM9"/>
    <mergeCell ref="DN8:DN9"/>
    <mergeCell ref="DZ8:DZ9"/>
    <mergeCell ref="EQ8:EQ9"/>
    <mergeCell ref="ER8:ER9"/>
    <mergeCell ref="FD8:FD9"/>
    <mergeCell ref="FU8:FU9"/>
    <mergeCell ref="FV8:FV9"/>
    <mergeCell ref="GH8:GH9"/>
  </mergeCells>
  <phoneticPr fontId="10" type="Hiragana"/>
  <dataValidations count="7">
    <dataValidation type="list" allowBlank="1" showDropDown="0" showInputMessage="1" showErrorMessage="1" sqref="E10:E1048576">
      <formula1>"建設業,製造業,運輸業,卸売業,小売業,飲食・宿泊業,サービス業,その他"</formula1>
    </dataValidation>
    <dataValidation imeMode="halfAlpha" allowBlank="1" showDropDown="0" showInputMessage="1" showErrorMessage="1" sqref="F7:G7 C7 C10:C1048576 F10:G1048576 A10:A1048576"/>
    <dataValidation type="list" allowBlank="1" showDropDown="0" showInputMessage="1" showErrorMessage="1" sqref="FU10:FU39 EQ10:EQ39 DM10:DM39 CI10:CI39 BE10:BE39 AA10:AA39">
      <formula1>"増加,横這い,減少"</formula1>
    </dataValidation>
    <dataValidation type="list" allowBlank="1" showDropDown="0" showInputMessage="1" showErrorMessage="1" sqref="FV10:FV39 ER10:ER39 DN10:DN39 CJ10:CJ39 BF10:BF39 AB10:AB39">
      <formula1>"1.業況回復しており、資金繰りに支障なし,2.業況回復途上だが、資金繰りは当面懸念なし,3.業況回復に至らず、今後の返済に懸念あり"</formula1>
    </dataValidation>
    <dataValidation type="list" allowBlank="1" showDropDown="0" showInputMessage="1" showErrorMessage="1" sqref="FQ10:FQ39 FM10:FM39 FI10:FI39 FK10:FK39 FO10:FO39 FS10:FS39 EO10:EO39 EK10:EK39 EG10:EG39 EE10:EE39 EI10:EI39 EM10:EM39 DI10:DI39 DE10:DE39 DA10:DA39 DC10:DC39 DG10:DG39 DK10:DK39 CG10:CG39 CC10:CC39 BY10:BY39 BW10:BW39 CA10:CA39 CE10:CE39 BA10:BA39 AW10:AW39 AS10:AS39 AU10:AU39 AY10:AY39 BC10:BC39 Y10:Y39 U10:U39 Q10:Q39 O10:O39 S10:S39 W10:W39">
      <formula1>"1,2,3,4,5,6,7,8,9,10,11,12"</formula1>
    </dataValidation>
    <dataValidation type="list" allowBlank="1" showDropDown="0" showInputMessage="1" showErrorMessage="1" sqref="FA10:FA39 ES10:EY39 CS10:CS39 CK10:CQ39 AC10:AI39 AK10:AK39 BG10:BM39 BO10:BO39 DO10:DU39 DW10:DW39 FW10:GC39 GE10:GE39">
      <formula1>"○"</formula1>
    </dataValidation>
    <dataValidation type="list" allowBlank="1" showDropDown="0" showInputMessage="1" showErrorMessage="1" sqref="GF10:GF39 FB10:FB39 DX10:DX39 CT10:CT39 BP10:BP39 AL10:AL39">
      <formula1>"1.実施済み,2.実施予定,3.未実施,4.当面不要"</formula1>
    </dataValidation>
  </dataValidations>
  <printOptions horizontalCentered="1"/>
  <pageMargins left="0.23622047244094488" right="0.23622047244094488" top="0.74803149606299213" bottom="0.74803149606299213" header="0.31496062992125984" footer="0.31496062992125984"/>
  <pageSetup paperSize="8" scale="11" fitToWidth="1" fitToHeight="0" orientation="landscape" usePrinterDefaults="1" r:id="rId1"/>
  <colBreaks count="6" manualBreakCount="6">
    <brk id="14" max="37" man="1"/>
    <brk id="44" max="37" man="1"/>
    <brk id="74" max="37" man="1"/>
    <brk id="104" max="37" man="1"/>
    <brk id="134" max="37" man="1"/>
    <brk id="164"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BH68"/>
  <sheetViews>
    <sheetView view="pageBreakPreview" zoomScale="90" zoomScaleNormal="85" zoomScaleSheetLayoutView="90" workbookViewId="0">
      <selection activeCell="AT1" sqref="AT1"/>
    </sheetView>
  </sheetViews>
  <sheetFormatPr defaultColWidth="3" defaultRowHeight="14.25" customHeight="1"/>
  <cols>
    <col min="1" max="1" width="3.125" style="1" customWidth="1"/>
    <col min="2" max="2" width="16.375" style="1" customWidth="1"/>
    <col min="3" max="44" width="4.625" style="1" customWidth="1"/>
    <col min="45" max="60" width="3.125" style="1" customWidth="1"/>
    <col min="61" max="16384" width="3" style="1"/>
  </cols>
  <sheetData>
    <row r="2" spans="1:60" ht="17.25">
      <c r="B2" s="179" t="s">
        <v>193</v>
      </c>
      <c r="C2" s="179"/>
      <c r="D2" s="179"/>
      <c r="E2" s="179"/>
      <c r="F2" s="179"/>
      <c r="G2" s="179"/>
      <c r="H2" s="179"/>
      <c r="I2" s="179"/>
      <c r="J2" s="179"/>
      <c r="K2" s="179"/>
      <c r="L2" s="179"/>
      <c r="M2" s="179"/>
      <c r="N2" s="179"/>
      <c r="O2" s="179"/>
      <c r="P2" s="179"/>
      <c r="Q2" s="179"/>
      <c r="R2" s="179"/>
      <c r="S2" s="179"/>
      <c r="T2" s="179"/>
      <c r="U2" s="179"/>
      <c r="V2" s="179"/>
      <c r="W2" s="179"/>
      <c r="AB2" s="10"/>
      <c r="BG2" s="10"/>
      <c r="BH2" s="10"/>
    </row>
    <row r="3" spans="1:60" ht="17.25">
      <c r="B3" s="180"/>
      <c r="C3" s="180"/>
      <c r="D3" s="180"/>
      <c r="E3" s="180"/>
      <c r="F3" s="180"/>
      <c r="G3" s="180"/>
      <c r="H3" s="180"/>
      <c r="I3" s="180"/>
      <c r="J3" s="180"/>
      <c r="K3" s="180"/>
      <c r="L3" s="180"/>
      <c r="M3" s="180"/>
      <c r="N3" s="180"/>
      <c r="O3" s="180"/>
      <c r="P3" s="180"/>
      <c r="Q3" s="180"/>
      <c r="R3" s="180"/>
      <c r="S3" s="180"/>
      <c r="T3" s="180"/>
      <c r="U3" s="180"/>
      <c r="V3" s="180"/>
      <c r="W3" s="180"/>
      <c r="BG3" s="328"/>
      <c r="BH3" s="328"/>
    </row>
    <row r="4" spans="1:60" ht="18" customHeight="1">
      <c r="B4" s="181"/>
      <c r="C4" s="181"/>
      <c r="D4" s="181"/>
      <c r="E4" s="181"/>
      <c r="F4" s="181"/>
      <c r="G4" s="181"/>
      <c r="H4" s="181"/>
      <c r="I4" s="181"/>
      <c r="J4" s="181"/>
      <c r="K4" s="181"/>
      <c r="L4" s="181"/>
      <c r="M4" s="181"/>
      <c r="N4" s="181"/>
      <c r="O4" s="181"/>
      <c r="P4" s="181"/>
      <c r="Q4" s="181"/>
      <c r="R4" s="181"/>
      <c r="S4" s="181"/>
      <c r="T4" s="181"/>
      <c r="U4" s="181"/>
      <c r="V4" s="181"/>
      <c r="W4" s="181"/>
      <c r="AB4" s="10"/>
    </row>
    <row r="5" spans="1:60" ht="19.5" customHeight="1">
      <c r="B5" s="74" t="s">
        <v>9</v>
      </c>
      <c r="C5" s="205"/>
      <c r="D5" s="227"/>
      <c r="E5" s="227"/>
      <c r="F5" s="227"/>
      <c r="G5" s="250"/>
      <c r="H5" s="254" t="s">
        <v>131</v>
      </c>
      <c r="I5" s="256"/>
      <c r="J5" s="256"/>
      <c r="K5" s="267"/>
      <c r="L5" s="272" t="str">
        <f>IF($C$5="","",VLOOKUP($C$5,報告フォーマット!$C:$AR,3,FALSE))&amp;""</f>
        <v/>
      </c>
      <c r="M5" s="232"/>
      <c r="N5" s="232"/>
      <c r="O5" s="232"/>
      <c r="P5" s="232"/>
      <c r="Q5" s="232"/>
      <c r="R5" s="260"/>
      <c r="S5" s="296" t="s">
        <v>28</v>
      </c>
      <c r="T5" s="297"/>
      <c r="U5" s="298"/>
      <c r="V5" s="299" t="str">
        <f>IF($C$5="","",VLOOKUP($C$5,報告フォーマット!$C:$AR,4,FALSE))&amp;""</f>
        <v/>
      </c>
      <c r="W5" s="301"/>
      <c r="X5" s="301"/>
      <c r="Y5" s="302"/>
      <c r="AH5" s="304" t="s">
        <v>147</v>
      </c>
      <c r="AI5" s="230"/>
      <c r="AJ5" s="230"/>
      <c r="AK5" s="257"/>
      <c r="AL5" s="272" t="str">
        <f>IF($C$5="","",VLOOKUP($C$5,報告フォーマット!$C:$AR,6,FALSE))&amp;""</f>
        <v/>
      </c>
      <c r="AM5" s="232"/>
      <c r="AN5" s="232"/>
      <c r="AO5" s="232"/>
      <c r="AP5" s="232"/>
      <c r="AQ5" s="232"/>
      <c r="AR5" s="260"/>
    </row>
    <row r="6" spans="1:60" ht="19.5" customHeight="1">
      <c r="B6" s="182" t="s">
        <v>137</v>
      </c>
      <c r="C6" s="206" t="str">
        <f>IF($C$5="","",VLOOKUP($C$5,報告フォーマット!$C:$AR,2,FALSE))&amp;""</f>
        <v/>
      </c>
      <c r="D6" s="228"/>
      <c r="E6" s="228"/>
      <c r="F6" s="228"/>
      <c r="G6" s="228"/>
      <c r="H6" s="228"/>
      <c r="I6" s="228"/>
      <c r="J6" s="228"/>
      <c r="K6" s="228"/>
      <c r="L6" s="228"/>
      <c r="M6" s="228"/>
      <c r="N6" s="228"/>
      <c r="O6" s="228"/>
      <c r="P6" s="228"/>
      <c r="Q6" s="228"/>
      <c r="R6" s="228"/>
      <c r="S6" s="228"/>
      <c r="T6" s="228"/>
      <c r="U6" s="228"/>
      <c r="V6" s="228"/>
      <c r="W6" s="228"/>
      <c r="X6" s="228"/>
      <c r="Y6" s="303"/>
      <c r="AH6" s="304" t="s">
        <v>142</v>
      </c>
      <c r="AI6" s="230"/>
      <c r="AJ6" s="230"/>
      <c r="AK6" s="257"/>
      <c r="AL6" s="272" t="str">
        <f>IF($C$5="","",VLOOKUP($C$5,報告フォーマット!$C:$AR,7,FALSE))&amp;""</f>
        <v/>
      </c>
      <c r="AM6" s="232"/>
      <c r="AN6" s="232"/>
      <c r="AO6" s="232"/>
      <c r="AP6" s="232"/>
      <c r="AQ6" s="232"/>
      <c r="AR6" s="260"/>
      <c r="AV6" s="10"/>
      <c r="AW6" s="10"/>
      <c r="AX6" s="10"/>
      <c r="AY6" s="10"/>
      <c r="AZ6" s="10"/>
      <c r="BA6" s="10"/>
      <c r="BB6" s="10"/>
      <c r="BC6" s="10"/>
      <c r="BD6" s="10"/>
      <c r="BE6" s="10"/>
      <c r="BF6" s="10"/>
      <c r="BG6" s="10"/>
      <c r="BH6" s="10"/>
    </row>
    <row r="7" spans="1:60" ht="17.25" customHeight="1">
      <c r="A7" s="178"/>
      <c r="B7" s="183"/>
      <c r="C7" s="183"/>
      <c r="D7" s="183"/>
      <c r="E7" s="183"/>
      <c r="F7" s="183"/>
      <c r="G7" s="183"/>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V7" s="183"/>
      <c r="AW7" s="183"/>
      <c r="AX7" s="183"/>
      <c r="AY7" s="183"/>
      <c r="AZ7" s="327"/>
      <c r="BA7" s="327"/>
      <c r="BB7" s="327"/>
      <c r="BC7" s="327"/>
      <c r="BD7" s="327"/>
      <c r="BE7" s="327"/>
      <c r="BF7" s="327"/>
      <c r="BG7" s="327"/>
      <c r="BH7" s="327"/>
    </row>
    <row r="8" spans="1:60" ht="14.25" customHeight="1">
      <c r="AA8" s="10"/>
    </row>
    <row r="9" spans="1:60" s="1" customFormat="1" ht="25" customHeight="1">
      <c r="B9" s="184" t="s">
        <v>194</v>
      </c>
      <c r="AE9" s="43"/>
    </row>
    <row r="10" spans="1:60" s="1" customFormat="1" ht="19.5" customHeight="1">
      <c r="B10" s="185"/>
      <c r="C10" s="207" t="s">
        <v>120</v>
      </c>
      <c r="D10" s="229"/>
      <c r="E10" s="229"/>
      <c r="F10" s="229"/>
      <c r="G10" s="229"/>
      <c r="H10" s="229"/>
      <c r="I10" s="229"/>
      <c r="J10" s="229"/>
      <c r="K10" s="229"/>
      <c r="L10" s="229"/>
      <c r="M10" s="229"/>
      <c r="N10" s="229"/>
      <c r="O10" s="229"/>
      <c r="P10" s="291"/>
      <c r="Q10" s="207" t="s">
        <v>88</v>
      </c>
      <c r="R10" s="229"/>
      <c r="S10" s="229"/>
      <c r="T10" s="229"/>
      <c r="U10" s="229"/>
      <c r="V10" s="229"/>
      <c r="W10" s="229"/>
      <c r="X10" s="229"/>
      <c r="Y10" s="229"/>
      <c r="Z10" s="229"/>
      <c r="AA10" s="229"/>
      <c r="AB10" s="229"/>
      <c r="AC10" s="229"/>
      <c r="AD10" s="291"/>
      <c r="AE10" s="207" t="s">
        <v>92</v>
      </c>
      <c r="AF10" s="229"/>
      <c r="AG10" s="229"/>
      <c r="AH10" s="229"/>
      <c r="AI10" s="229"/>
      <c r="AJ10" s="229"/>
      <c r="AK10" s="229"/>
      <c r="AL10" s="229"/>
      <c r="AM10" s="229"/>
      <c r="AN10" s="229"/>
      <c r="AO10" s="229"/>
      <c r="AP10" s="229"/>
      <c r="AQ10" s="229"/>
      <c r="AR10" s="291"/>
    </row>
    <row r="11" spans="1:60" s="1" customFormat="1" ht="19.5" customHeight="1">
      <c r="B11" s="186"/>
      <c r="C11" s="208" t="s">
        <v>57</v>
      </c>
      <c r="D11" s="230"/>
      <c r="E11" s="230"/>
      <c r="F11" s="230"/>
      <c r="G11" s="230"/>
      <c r="H11" s="230"/>
      <c r="I11" s="257"/>
      <c r="J11" s="208" t="s">
        <v>192</v>
      </c>
      <c r="K11" s="230"/>
      <c r="L11" s="230"/>
      <c r="M11" s="230"/>
      <c r="N11" s="230"/>
      <c r="O11" s="230"/>
      <c r="P11" s="292"/>
      <c r="Q11" s="208" t="s">
        <v>57</v>
      </c>
      <c r="R11" s="230"/>
      <c r="S11" s="230"/>
      <c r="T11" s="230"/>
      <c r="U11" s="230"/>
      <c r="V11" s="230"/>
      <c r="W11" s="257"/>
      <c r="X11" s="208" t="s">
        <v>192</v>
      </c>
      <c r="Y11" s="230"/>
      <c r="Z11" s="230"/>
      <c r="AA11" s="230"/>
      <c r="AB11" s="230"/>
      <c r="AC11" s="230"/>
      <c r="AD11" s="292"/>
      <c r="AE11" s="208" t="s">
        <v>57</v>
      </c>
      <c r="AF11" s="230"/>
      <c r="AG11" s="230"/>
      <c r="AH11" s="230"/>
      <c r="AI11" s="230"/>
      <c r="AJ11" s="230"/>
      <c r="AK11" s="257"/>
      <c r="AL11" s="208" t="s">
        <v>192</v>
      </c>
      <c r="AM11" s="230"/>
      <c r="AN11" s="230"/>
      <c r="AO11" s="230"/>
      <c r="AP11" s="230"/>
      <c r="AQ11" s="230"/>
      <c r="AR11" s="292"/>
    </row>
    <row r="12" spans="1:60" s="1" customFormat="1" ht="19.5" customHeight="1">
      <c r="B12" s="187" t="s">
        <v>172</v>
      </c>
      <c r="C12" s="209" t="str">
        <f>IF($C$5="","",VLOOKUP($C$5,報告フォーマット!$C:$GL,13,FALSE))&amp;""</f>
        <v/>
      </c>
      <c r="D12" s="231"/>
      <c r="E12" s="245" t="s">
        <v>173</v>
      </c>
      <c r="F12" s="247" t="str">
        <f>IF($C$5="","",VLOOKUP($C$5,報告フォーマット!$C:$GL,14,FALSE))&amp;""</f>
        <v/>
      </c>
      <c r="G12" s="251" t="str">
        <f t="shared" ref="G12:G17" si="0">IF(F12="","",VALUE(F12))</f>
        <v/>
      </c>
      <c r="H12" s="251"/>
      <c r="I12" s="258" t="s">
        <v>110</v>
      </c>
      <c r="J12" s="209" t="str">
        <f>IF($C$5="","",VLOOKUP($C$5,報告フォーマット!$C:$GL,43,FALSE))&amp;""</f>
        <v/>
      </c>
      <c r="K12" s="231"/>
      <c r="L12" s="245" t="s">
        <v>173</v>
      </c>
      <c r="M12" s="247" t="str">
        <f>IF($C$5="","",VLOOKUP($C$5,報告フォーマット!$C:$GL,44,FALSE))&amp;""</f>
        <v/>
      </c>
      <c r="N12" s="251" t="str">
        <f t="shared" ref="N12:N17" si="1">IF(M12="","",VALUE(M12))</f>
        <v/>
      </c>
      <c r="O12" s="251"/>
      <c r="P12" s="258" t="s">
        <v>110</v>
      </c>
      <c r="Q12" s="209" t="str">
        <f>IF($C$5="","",VLOOKUP($C$5,報告フォーマット!$C:$GL,73,FALSE))&amp;""</f>
        <v/>
      </c>
      <c r="R12" s="231"/>
      <c r="S12" s="245" t="s">
        <v>173</v>
      </c>
      <c r="T12" s="247" t="str">
        <f>IF($C$5="","",VLOOKUP($C$5,報告フォーマット!$C:$GL,74,FALSE))&amp;""</f>
        <v/>
      </c>
      <c r="U12" s="251" t="str">
        <f t="shared" ref="U12:U17" si="2">IF(T12="","",VALUE(T12))</f>
        <v/>
      </c>
      <c r="V12" s="251"/>
      <c r="W12" s="258" t="s">
        <v>110</v>
      </c>
      <c r="X12" s="209" t="str">
        <f>IF($C$5="","",VLOOKUP($C$5,報告フォーマット!$C:$GL,103,FALSE))&amp;""</f>
        <v/>
      </c>
      <c r="Y12" s="231"/>
      <c r="Z12" s="245" t="s">
        <v>173</v>
      </c>
      <c r="AA12" s="247" t="str">
        <f>IF($C$5="","",VLOOKUP($C$5,報告フォーマット!$C:$GL,104,FALSE))&amp;""</f>
        <v/>
      </c>
      <c r="AB12" s="251" t="str">
        <f t="shared" ref="AB12:AB17" si="3">IF(AA12="","",VALUE(AA12))</f>
        <v/>
      </c>
      <c r="AC12" s="251"/>
      <c r="AD12" s="258" t="s">
        <v>110</v>
      </c>
      <c r="AE12" s="209" t="str">
        <f>IF($C$5="","",VLOOKUP($C$5,報告フォーマット!$C:$GL,133,FALSE))&amp;""</f>
        <v/>
      </c>
      <c r="AF12" s="231"/>
      <c r="AG12" s="245" t="s">
        <v>173</v>
      </c>
      <c r="AH12" s="247" t="str">
        <f>IF($C$5="","",VLOOKUP($C$5,報告フォーマット!$C:$GL,134,FALSE))&amp;""</f>
        <v/>
      </c>
      <c r="AI12" s="251" t="str">
        <f t="shared" ref="AI12:AI17" si="4">IF(AH12="","",VALUE(AH12))</f>
        <v/>
      </c>
      <c r="AJ12" s="251"/>
      <c r="AK12" s="305" t="s">
        <v>110</v>
      </c>
      <c r="AL12" s="209" t="str">
        <f>IF($C$5="","",VLOOKUP($C$5,報告フォーマット!$C:$GL,163,FALSE))&amp;""</f>
        <v/>
      </c>
      <c r="AM12" s="231"/>
      <c r="AN12" s="245" t="s">
        <v>173</v>
      </c>
      <c r="AO12" s="247" t="str">
        <f>IF($C$5="","",VLOOKUP($C$5,報告フォーマット!$C:$GL,164,FALSE))&amp;""</f>
        <v/>
      </c>
      <c r="AP12" s="251" t="str">
        <f t="shared" ref="AP12:AP17" si="5">IF(AO12="","",VALUE(AO12))</f>
        <v/>
      </c>
      <c r="AQ12" s="251"/>
      <c r="AR12" s="317" t="s">
        <v>110</v>
      </c>
    </row>
    <row r="13" spans="1:60" s="1" customFormat="1" ht="19.5" customHeight="1">
      <c r="B13" s="188"/>
      <c r="C13" s="209" t="str">
        <f>IF($C$5="","",VLOOKUP($C$5,報告フォーマット!$C:$GL,15,FALSE))&amp;""</f>
        <v/>
      </c>
      <c r="D13" s="231"/>
      <c r="E13" s="245" t="s">
        <v>173</v>
      </c>
      <c r="F13" s="247" t="str">
        <f>IF($C$5="","",VLOOKUP($C$5,報告フォーマット!$C:$GL,16,FALSE))&amp;""</f>
        <v/>
      </c>
      <c r="G13" s="251" t="str">
        <f t="shared" si="0"/>
        <v/>
      </c>
      <c r="H13" s="251"/>
      <c r="I13" s="258" t="s">
        <v>110</v>
      </c>
      <c r="J13" s="209" t="str">
        <f>IF($C$5="","",VLOOKUP($C$5,報告フォーマット!$C:$GL,45,FALSE))&amp;""</f>
        <v/>
      </c>
      <c r="K13" s="231"/>
      <c r="L13" s="245" t="s">
        <v>173</v>
      </c>
      <c r="M13" s="247" t="str">
        <f>IF($C$5="","",VLOOKUP($C$5,報告フォーマット!$C:$GL,46,FALSE))&amp;""</f>
        <v/>
      </c>
      <c r="N13" s="251" t="str">
        <f t="shared" si="1"/>
        <v/>
      </c>
      <c r="O13" s="251"/>
      <c r="P13" s="258" t="s">
        <v>110</v>
      </c>
      <c r="Q13" s="209" t="str">
        <f>IF($C$5="","",VLOOKUP($C$5,報告フォーマット!$C:$GL,75,FALSE))&amp;""</f>
        <v/>
      </c>
      <c r="R13" s="231"/>
      <c r="S13" s="245" t="s">
        <v>173</v>
      </c>
      <c r="T13" s="247" t="str">
        <f>IF($C$5="","",VLOOKUP($C$5,報告フォーマット!$C:$GL,76,FALSE))&amp;""</f>
        <v/>
      </c>
      <c r="U13" s="251" t="str">
        <f t="shared" si="2"/>
        <v/>
      </c>
      <c r="V13" s="251"/>
      <c r="W13" s="258" t="s">
        <v>110</v>
      </c>
      <c r="X13" s="209" t="str">
        <f>IF($C$5="","",VLOOKUP($C$5,報告フォーマット!$C:$GL,105,FALSE))&amp;""</f>
        <v/>
      </c>
      <c r="Y13" s="231"/>
      <c r="Z13" s="245" t="s">
        <v>173</v>
      </c>
      <c r="AA13" s="247" t="str">
        <f>IF($C$5="","",VLOOKUP($C$5,報告フォーマット!$C:$GL,106,FALSE))&amp;""</f>
        <v/>
      </c>
      <c r="AB13" s="251" t="str">
        <f t="shared" si="3"/>
        <v/>
      </c>
      <c r="AC13" s="251"/>
      <c r="AD13" s="258" t="s">
        <v>110</v>
      </c>
      <c r="AE13" s="209" t="str">
        <f>IF($C$5="","",VLOOKUP($C$5,報告フォーマット!$C:$GL,135,FALSE))&amp;""</f>
        <v/>
      </c>
      <c r="AF13" s="231"/>
      <c r="AG13" s="245" t="s">
        <v>173</v>
      </c>
      <c r="AH13" s="247" t="str">
        <f>IF($C$5="","",VLOOKUP($C$5,報告フォーマット!$C:$GL,136,FALSE))&amp;""</f>
        <v/>
      </c>
      <c r="AI13" s="251" t="str">
        <f t="shared" si="4"/>
        <v/>
      </c>
      <c r="AJ13" s="251"/>
      <c r="AK13" s="305" t="s">
        <v>110</v>
      </c>
      <c r="AL13" s="209" t="str">
        <f>IF($C$5="","",VLOOKUP($C$5,報告フォーマット!$C:$GL,165,FALSE))&amp;""</f>
        <v/>
      </c>
      <c r="AM13" s="231"/>
      <c r="AN13" s="245" t="s">
        <v>173</v>
      </c>
      <c r="AO13" s="247" t="str">
        <f>IF($C$5="","",VLOOKUP($C$5,報告フォーマット!$C:$GL,166,FALSE))&amp;""</f>
        <v/>
      </c>
      <c r="AP13" s="251" t="str">
        <f t="shared" si="5"/>
        <v/>
      </c>
      <c r="AQ13" s="251"/>
      <c r="AR13" s="317" t="s">
        <v>110</v>
      </c>
    </row>
    <row r="14" spans="1:60" s="1" customFormat="1" ht="19.5" customHeight="1">
      <c r="B14" s="188"/>
      <c r="C14" s="209" t="str">
        <f>IF($C$5="","",VLOOKUP($C$5,報告フォーマット!$C:$GL,17,FALSE))&amp;""</f>
        <v/>
      </c>
      <c r="D14" s="231"/>
      <c r="E14" s="245" t="s">
        <v>173</v>
      </c>
      <c r="F14" s="247" t="str">
        <f>IF($C$5="","",VLOOKUP($C$5,報告フォーマット!$C:$GL,18,FALSE))&amp;""</f>
        <v/>
      </c>
      <c r="G14" s="251" t="str">
        <f t="shared" si="0"/>
        <v/>
      </c>
      <c r="H14" s="251"/>
      <c r="I14" s="258" t="s">
        <v>110</v>
      </c>
      <c r="J14" s="209" t="str">
        <f>IF($C$5="","",VLOOKUP($C$5,報告フォーマット!$C:$GL,47,FALSE))&amp;""</f>
        <v/>
      </c>
      <c r="K14" s="231"/>
      <c r="L14" s="245" t="s">
        <v>173</v>
      </c>
      <c r="M14" s="247" t="str">
        <f>IF($C$5="","",VLOOKUP($C$5,報告フォーマット!$C:$GL,48,FALSE))&amp;""</f>
        <v/>
      </c>
      <c r="N14" s="251" t="str">
        <f t="shared" si="1"/>
        <v/>
      </c>
      <c r="O14" s="251"/>
      <c r="P14" s="258" t="s">
        <v>110</v>
      </c>
      <c r="Q14" s="209" t="str">
        <f>IF($C$5="","",VLOOKUP($C$5,報告フォーマット!$C:$GL,77,FALSE))&amp;""</f>
        <v/>
      </c>
      <c r="R14" s="231"/>
      <c r="S14" s="245" t="s">
        <v>173</v>
      </c>
      <c r="T14" s="247" t="str">
        <f>IF($C$5="","",VLOOKUP($C$5,報告フォーマット!$C:$GL,78,FALSE))&amp;""</f>
        <v/>
      </c>
      <c r="U14" s="251" t="str">
        <f t="shared" si="2"/>
        <v/>
      </c>
      <c r="V14" s="251"/>
      <c r="W14" s="258" t="s">
        <v>110</v>
      </c>
      <c r="X14" s="209" t="str">
        <f>IF($C$5="","",VLOOKUP($C$5,報告フォーマット!$C:$GL,107,FALSE))&amp;""</f>
        <v/>
      </c>
      <c r="Y14" s="231"/>
      <c r="Z14" s="245" t="s">
        <v>173</v>
      </c>
      <c r="AA14" s="247" t="str">
        <f>IF($C$5="","",VLOOKUP($C$5,報告フォーマット!$C:$GL,108,FALSE))&amp;""</f>
        <v/>
      </c>
      <c r="AB14" s="251" t="str">
        <f t="shared" si="3"/>
        <v/>
      </c>
      <c r="AC14" s="251"/>
      <c r="AD14" s="258" t="s">
        <v>110</v>
      </c>
      <c r="AE14" s="209" t="str">
        <f>IF($C$5="","",VLOOKUP($C$5,報告フォーマット!$C:$GL,137,FALSE))&amp;""</f>
        <v/>
      </c>
      <c r="AF14" s="231"/>
      <c r="AG14" s="245" t="s">
        <v>173</v>
      </c>
      <c r="AH14" s="247" t="str">
        <f>IF($C$5="","",VLOOKUP($C$5,報告フォーマット!$C:$GL,138,FALSE))&amp;""</f>
        <v/>
      </c>
      <c r="AI14" s="251" t="str">
        <f t="shared" si="4"/>
        <v/>
      </c>
      <c r="AJ14" s="251"/>
      <c r="AK14" s="305" t="s">
        <v>110</v>
      </c>
      <c r="AL14" s="209" t="str">
        <f>IF($C$5="","",VLOOKUP($C$5,報告フォーマット!$C:$GL,167,FALSE))&amp;""</f>
        <v/>
      </c>
      <c r="AM14" s="231"/>
      <c r="AN14" s="245" t="s">
        <v>173</v>
      </c>
      <c r="AO14" s="247" t="str">
        <f>IF($C$5="","",VLOOKUP($C$5,報告フォーマット!$C:$GL,168,FALSE))&amp;""</f>
        <v/>
      </c>
      <c r="AP14" s="251" t="str">
        <f t="shared" si="5"/>
        <v/>
      </c>
      <c r="AQ14" s="251"/>
      <c r="AR14" s="317" t="s">
        <v>110</v>
      </c>
    </row>
    <row r="15" spans="1:60" s="1" customFormat="1" ht="19.5" customHeight="1">
      <c r="B15" s="188"/>
      <c r="C15" s="209" t="str">
        <f>IF($C$5="","",VLOOKUP($C$5,報告フォーマット!$C:$GL,19,FALSE))&amp;""</f>
        <v/>
      </c>
      <c r="D15" s="231"/>
      <c r="E15" s="245" t="s">
        <v>173</v>
      </c>
      <c r="F15" s="247" t="str">
        <f>IF($C$5="","",VLOOKUP($C$5,報告フォーマット!$C:$GL,20,FALSE))&amp;""</f>
        <v/>
      </c>
      <c r="G15" s="251" t="str">
        <f t="shared" si="0"/>
        <v/>
      </c>
      <c r="H15" s="251"/>
      <c r="I15" s="258" t="s">
        <v>110</v>
      </c>
      <c r="J15" s="209" t="str">
        <f>IF($C$5="","",VLOOKUP($C$5,報告フォーマット!$C:$GL,49,FALSE))&amp;""</f>
        <v/>
      </c>
      <c r="K15" s="231"/>
      <c r="L15" s="245" t="s">
        <v>173</v>
      </c>
      <c r="M15" s="247" t="str">
        <f>IF($C$5="","",VLOOKUP($C$5,報告フォーマット!$C:$GL,50,FALSE))&amp;""</f>
        <v/>
      </c>
      <c r="N15" s="251" t="str">
        <f t="shared" si="1"/>
        <v/>
      </c>
      <c r="O15" s="251"/>
      <c r="P15" s="258" t="s">
        <v>110</v>
      </c>
      <c r="Q15" s="209" t="str">
        <f>IF($C$5="","",VLOOKUP($C$5,報告フォーマット!$C:$GL,79,FALSE))&amp;""</f>
        <v/>
      </c>
      <c r="R15" s="231"/>
      <c r="S15" s="245" t="s">
        <v>173</v>
      </c>
      <c r="T15" s="247" t="str">
        <f>IF($C$5="","",VLOOKUP($C$5,報告フォーマット!$C:$GL,80,FALSE))&amp;""</f>
        <v/>
      </c>
      <c r="U15" s="251" t="str">
        <f t="shared" si="2"/>
        <v/>
      </c>
      <c r="V15" s="251"/>
      <c r="W15" s="258" t="s">
        <v>110</v>
      </c>
      <c r="X15" s="209" t="str">
        <f>IF($C$5="","",VLOOKUP($C$5,報告フォーマット!$C:$GL,109,FALSE))&amp;""</f>
        <v/>
      </c>
      <c r="Y15" s="231"/>
      <c r="Z15" s="245" t="s">
        <v>173</v>
      </c>
      <c r="AA15" s="247" t="str">
        <f>IF($C$5="","",VLOOKUP($C$5,報告フォーマット!$C:$GL,110,FALSE))&amp;""</f>
        <v/>
      </c>
      <c r="AB15" s="251" t="str">
        <f t="shared" si="3"/>
        <v/>
      </c>
      <c r="AC15" s="251"/>
      <c r="AD15" s="258" t="s">
        <v>110</v>
      </c>
      <c r="AE15" s="209" t="str">
        <f>IF($C$5="","",VLOOKUP($C$5,報告フォーマット!$C:$GL,139,FALSE))&amp;""</f>
        <v/>
      </c>
      <c r="AF15" s="231"/>
      <c r="AG15" s="245" t="s">
        <v>173</v>
      </c>
      <c r="AH15" s="247" t="str">
        <f>IF($C$5="","",VLOOKUP($C$5,報告フォーマット!$C:$GL,140,FALSE))&amp;""</f>
        <v/>
      </c>
      <c r="AI15" s="251" t="str">
        <f t="shared" si="4"/>
        <v/>
      </c>
      <c r="AJ15" s="251"/>
      <c r="AK15" s="305" t="s">
        <v>110</v>
      </c>
      <c r="AL15" s="209" t="str">
        <f>IF($C$5="","",VLOOKUP($C$5,報告フォーマット!$C:$GL,169,FALSE))&amp;""</f>
        <v/>
      </c>
      <c r="AM15" s="231"/>
      <c r="AN15" s="245" t="s">
        <v>173</v>
      </c>
      <c r="AO15" s="247" t="str">
        <f>IF($C$5="","",VLOOKUP($C$5,報告フォーマット!$C:$GL,170,FALSE))&amp;""</f>
        <v/>
      </c>
      <c r="AP15" s="251" t="str">
        <f t="shared" si="5"/>
        <v/>
      </c>
      <c r="AQ15" s="251"/>
      <c r="AR15" s="317" t="s">
        <v>110</v>
      </c>
    </row>
    <row r="16" spans="1:60" s="1" customFormat="1" ht="19.5" customHeight="1">
      <c r="B16" s="188"/>
      <c r="C16" s="209" t="str">
        <f>IF($C$5="","",VLOOKUP($C$5,報告フォーマット!$C:$GL,21,FALSE))&amp;""</f>
        <v/>
      </c>
      <c r="D16" s="231"/>
      <c r="E16" s="245" t="s">
        <v>173</v>
      </c>
      <c r="F16" s="247" t="str">
        <f>IF($C$5="","",VLOOKUP($C$5,報告フォーマット!$C:$GL,22,FALSE))&amp;""</f>
        <v/>
      </c>
      <c r="G16" s="251" t="str">
        <f t="shared" si="0"/>
        <v/>
      </c>
      <c r="H16" s="251"/>
      <c r="I16" s="258" t="s">
        <v>110</v>
      </c>
      <c r="J16" s="209" t="str">
        <f>IF($C$5="","",VLOOKUP($C$5,報告フォーマット!$C:$GL,51,FALSE))&amp;""</f>
        <v/>
      </c>
      <c r="K16" s="231"/>
      <c r="L16" s="245" t="s">
        <v>173</v>
      </c>
      <c r="M16" s="247" t="str">
        <f>IF($C$5="","",VLOOKUP($C$5,報告フォーマット!$C:$GL,52,FALSE))&amp;""</f>
        <v/>
      </c>
      <c r="N16" s="251" t="str">
        <f t="shared" si="1"/>
        <v/>
      </c>
      <c r="O16" s="251"/>
      <c r="P16" s="258" t="s">
        <v>110</v>
      </c>
      <c r="Q16" s="209" t="str">
        <f>IF($C$5="","",VLOOKUP($C$5,報告フォーマット!$C:$GL,81,FALSE))&amp;""</f>
        <v/>
      </c>
      <c r="R16" s="231"/>
      <c r="S16" s="245" t="s">
        <v>173</v>
      </c>
      <c r="T16" s="247" t="str">
        <f>IF($C$5="","",VLOOKUP($C$5,報告フォーマット!$C:$GL,82,FALSE))&amp;""</f>
        <v/>
      </c>
      <c r="U16" s="251" t="str">
        <f t="shared" si="2"/>
        <v/>
      </c>
      <c r="V16" s="251"/>
      <c r="W16" s="258" t="s">
        <v>110</v>
      </c>
      <c r="X16" s="209" t="str">
        <f>IF($C$5="","",VLOOKUP($C$5,報告フォーマット!$C:$GL,111,FALSE))&amp;""</f>
        <v/>
      </c>
      <c r="Y16" s="231"/>
      <c r="Z16" s="245" t="s">
        <v>173</v>
      </c>
      <c r="AA16" s="247" t="str">
        <f>IF($C$5="","",VLOOKUP($C$5,報告フォーマット!$C:$GL,112,FALSE))&amp;""</f>
        <v/>
      </c>
      <c r="AB16" s="251" t="str">
        <f t="shared" si="3"/>
        <v/>
      </c>
      <c r="AC16" s="251"/>
      <c r="AD16" s="258" t="s">
        <v>110</v>
      </c>
      <c r="AE16" s="209" t="str">
        <f>IF($C$5="","",VLOOKUP($C$5,報告フォーマット!$C:$GL,141,FALSE))&amp;""</f>
        <v/>
      </c>
      <c r="AF16" s="231"/>
      <c r="AG16" s="245" t="s">
        <v>173</v>
      </c>
      <c r="AH16" s="247" t="str">
        <f>IF($C$5="","",VLOOKUP($C$5,報告フォーマット!$C:$GL,142,FALSE))&amp;""</f>
        <v/>
      </c>
      <c r="AI16" s="251" t="str">
        <f t="shared" si="4"/>
        <v/>
      </c>
      <c r="AJ16" s="251"/>
      <c r="AK16" s="305" t="s">
        <v>110</v>
      </c>
      <c r="AL16" s="209" t="str">
        <f>IF($C$5="","",VLOOKUP($C$5,報告フォーマット!$C:$GL,171,FALSE))&amp;""</f>
        <v/>
      </c>
      <c r="AM16" s="231"/>
      <c r="AN16" s="245" t="s">
        <v>173</v>
      </c>
      <c r="AO16" s="247" t="str">
        <f>IF($C$5="","",VLOOKUP($C$5,報告フォーマット!$C:$GL,172,FALSE))&amp;""</f>
        <v/>
      </c>
      <c r="AP16" s="251" t="str">
        <f t="shared" si="5"/>
        <v/>
      </c>
      <c r="AQ16" s="251"/>
      <c r="AR16" s="317" t="s">
        <v>110</v>
      </c>
    </row>
    <row r="17" spans="2:44" s="1" customFormat="1" ht="19.5" customHeight="1">
      <c r="B17" s="186"/>
      <c r="C17" s="209" t="str">
        <f>IF($C$5="","",VLOOKUP($C$5,報告フォーマット!$C:$GL,23,FALSE))&amp;""</f>
        <v/>
      </c>
      <c r="D17" s="231"/>
      <c r="E17" s="245" t="s">
        <v>173</v>
      </c>
      <c r="F17" s="247" t="str">
        <f>IF($C$5="","",VLOOKUP($C$5,報告フォーマット!$C:$GL,24,FALSE))&amp;""</f>
        <v/>
      </c>
      <c r="G17" s="251" t="str">
        <f t="shared" si="0"/>
        <v/>
      </c>
      <c r="H17" s="251"/>
      <c r="I17" s="259" t="s">
        <v>110</v>
      </c>
      <c r="J17" s="209" t="str">
        <f>IF($C$5="","",VLOOKUP($C$5,報告フォーマット!$C:$GL,53,FALSE))&amp;""</f>
        <v/>
      </c>
      <c r="K17" s="231"/>
      <c r="L17" s="245" t="s">
        <v>173</v>
      </c>
      <c r="M17" s="247" t="str">
        <f>IF($C$5="","",VLOOKUP($C$5,報告フォーマット!$C:$GL,54,FALSE))&amp;""</f>
        <v/>
      </c>
      <c r="N17" s="251" t="str">
        <f t="shared" si="1"/>
        <v/>
      </c>
      <c r="O17" s="251"/>
      <c r="P17" s="259" t="s">
        <v>110</v>
      </c>
      <c r="Q17" s="209" t="str">
        <f>IF($C$5="","",VLOOKUP($C$5,報告フォーマット!$C:$GL,83,FALSE))&amp;""</f>
        <v/>
      </c>
      <c r="R17" s="231"/>
      <c r="S17" s="245" t="s">
        <v>173</v>
      </c>
      <c r="T17" s="247" t="str">
        <f>IF($C$5="","",VLOOKUP($C$5,報告フォーマット!$C:$GL,84,FALSE))&amp;""</f>
        <v/>
      </c>
      <c r="U17" s="289" t="str">
        <f t="shared" si="2"/>
        <v/>
      </c>
      <c r="V17" s="289"/>
      <c r="W17" s="259" t="s">
        <v>110</v>
      </c>
      <c r="X17" s="209" t="str">
        <f>IF($C$5="","",VLOOKUP($C$5,報告フォーマット!$C:$GL,113,FALSE))&amp;""</f>
        <v/>
      </c>
      <c r="Y17" s="231"/>
      <c r="Z17" s="245" t="s">
        <v>173</v>
      </c>
      <c r="AA17" s="247" t="str">
        <f>IF($C$5="","",VLOOKUP($C$5,報告フォーマット!$C:$GL,114,FALSE))&amp;""</f>
        <v/>
      </c>
      <c r="AB17" s="289" t="str">
        <f t="shared" si="3"/>
        <v/>
      </c>
      <c r="AC17" s="289"/>
      <c r="AD17" s="259" t="s">
        <v>110</v>
      </c>
      <c r="AE17" s="209" t="str">
        <f>IF($C$5="","",VLOOKUP($C$5,報告フォーマット!$C:$GL,143,FALSE))&amp;""</f>
        <v/>
      </c>
      <c r="AF17" s="231"/>
      <c r="AG17" s="245" t="s">
        <v>173</v>
      </c>
      <c r="AH17" s="247" t="str">
        <f>IF($C$5="","",VLOOKUP($C$5,報告フォーマット!$C:$GL,144,FALSE))&amp;""</f>
        <v/>
      </c>
      <c r="AI17" s="289" t="str">
        <f t="shared" si="4"/>
        <v/>
      </c>
      <c r="AJ17" s="289"/>
      <c r="AK17" s="306" t="s">
        <v>110</v>
      </c>
      <c r="AL17" s="209" t="str">
        <f>IF($C$5="","",VLOOKUP($C$5,報告フォーマット!$C:$GL,173,FALSE))&amp;""</f>
        <v/>
      </c>
      <c r="AM17" s="231"/>
      <c r="AN17" s="245" t="s">
        <v>173</v>
      </c>
      <c r="AO17" s="247" t="str">
        <f>IF($C$5="","",VLOOKUP($C$5,報告フォーマット!$C:$GL,174,FALSE))&amp;""</f>
        <v/>
      </c>
      <c r="AP17" s="289" t="str">
        <f t="shared" si="5"/>
        <v/>
      </c>
      <c r="AQ17" s="289"/>
      <c r="AR17" s="318" t="s">
        <v>110</v>
      </c>
    </row>
    <row r="18" spans="2:44" s="1" customFormat="1" ht="19.5" customHeight="1">
      <c r="B18" s="189" t="s">
        <v>184</v>
      </c>
      <c r="C18" s="210" t="str">
        <f>IF($C$5="","",VLOOKUP($C$5,報告フォーマット!$C:$GL,25,FALSE))&amp;""</f>
        <v/>
      </c>
      <c r="D18" s="232"/>
      <c r="E18" s="232"/>
      <c r="F18" s="232"/>
      <c r="G18" s="232"/>
      <c r="H18" s="232"/>
      <c r="I18" s="260"/>
      <c r="J18" s="210" t="str">
        <f>IF($C$5="","",VLOOKUP($C$5,報告フォーマット!$C:$GL,55,FALSE))&amp;""</f>
        <v/>
      </c>
      <c r="K18" s="232"/>
      <c r="L18" s="232"/>
      <c r="M18" s="232"/>
      <c r="N18" s="232"/>
      <c r="O18" s="232"/>
      <c r="P18" s="260"/>
      <c r="Q18" s="210" t="str">
        <f>IF($C$5="","",VLOOKUP($C$5,報告フォーマット!$C:$GL,85,FALSE))&amp;""</f>
        <v/>
      </c>
      <c r="R18" s="232"/>
      <c r="S18" s="232"/>
      <c r="T18" s="232"/>
      <c r="U18" s="232"/>
      <c r="V18" s="232"/>
      <c r="W18" s="260"/>
      <c r="X18" s="210" t="str">
        <f>IF($C$5="","",VLOOKUP($C$5,報告フォーマット!$C:$GL,115,FALSE))&amp;""</f>
        <v/>
      </c>
      <c r="Y18" s="232"/>
      <c r="Z18" s="232"/>
      <c r="AA18" s="232"/>
      <c r="AB18" s="232"/>
      <c r="AC18" s="232"/>
      <c r="AD18" s="260"/>
      <c r="AE18" s="210" t="str">
        <f>IF($C$5="","",VLOOKUP($C$5,報告フォーマット!$C:$GL,145,FALSE))&amp;""</f>
        <v/>
      </c>
      <c r="AF18" s="232"/>
      <c r="AG18" s="232"/>
      <c r="AH18" s="232"/>
      <c r="AI18" s="232"/>
      <c r="AJ18" s="232"/>
      <c r="AK18" s="232"/>
      <c r="AL18" s="210" t="str">
        <f>IF($C$5="","",VLOOKUP($C$5,報告フォーマット!$C:$GL,175,FALSE))&amp;""</f>
        <v/>
      </c>
      <c r="AM18" s="232"/>
      <c r="AN18" s="232"/>
      <c r="AO18" s="232"/>
      <c r="AP18" s="232"/>
      <c r="AQ18" s="232"/>
      <c r="AR18" s="319"/>
    </row>
    <row r="19" spans="2:44" s="1" customFormat="1" ht="54" customHeight="1">
      <c r="B19" s="189" t="s">
        <v>174</v>
      </c>
      <c r="C19" s="211" t="str">
        <f>IF($C$5="","",VLOOKUP($C$5,報告フォーマット!$C:$GL,26,FALSE))&amp;""</f>
        <v/>
      </c>
      <c r="D19" s="233"/>
      <c r="E19" s="233"/>
      <c r="F19" s="233"/>
      <c r="G19" s="233"/>
      <c r="H19" s="233"/>
      <c r="I19" s="261"/>
      <c r="J19" s="211" t="str">
        <f>IF($C$5="","",VLOOKUP($C$5,報告フォーマット!$C:$GL,56,FALSE))&amp;""</f>
        <v/>
      </c>
      <c r="K19" s="233"/>
      <c r="L19" s="233"/>
      <c r="M19" s="233"/>
      <c r="N19" s="233"/>
      <c r="O19" s="233"/>
      <c r="P19" s="261"/>
      <c r="Q19" s="211" t="str">
        <f>IF($C$5="","",VLOOKUP($C$5,報告フォーマット!$C:$GL,86,FALSE))&amp;""</f>
        <v/>
      </c>
      <c r="R19" s="233"/>
      <c r="S19" s="233"/>
      <c r="T19" s="233"/>
      <c r="U19" s="233"/>
      <c r="V19" s="233"/>
      <c r="W19" s="261"/>
      <c r="X19" s="211" t="str">
        <f>IF($C$5="","",VLOOKUP($C$5,報告フォーマット!$C:$GL,116,FALSE))&amp;""</f>
        <v/>
      </c>
      <c r="Y19" s="233"/>
      <c r="Z19" s="233"/>
      <c r="AA19" s="233"/>
      <c r="AB19" s="233"/>
      <c r="AC19" s="233"/>
      <c r="AD19" s="261"/>
      <c r="AE19" s="211" t="str">
        <f>IF($C$5="","",VLOOKUP($C$5,報告フォーマット!$C:$GL,146,FALSE))&amp;""</f>
        <v/>
      </c>
      <c r="AF19" s="233"/>
      <c r="AG19" s="233"/>
      <c r="AH19" s="233"/>
      <c r="AI19" s="233"/>
      <c r="AJ19" s="233"/>
      <c r="AK19" s="233"/>
      <c r="AL19" s="211" t="str">
        <f>IF($C$5="","",VLOOKUP($C$5,報告フォーマット!$C:$GL,176,FALSE))&amp;""</f>
        <v/>
      </c>
      <c r="AM19" s="233"/>
      <c r="AN19" s="233"/>
      <c r="AO19" s="233"/>
      <c r="AP19" s="233"/>
      <c r="AQ19" s="233"/>
      <c r="AR19" s="320"/>
    </row>
    <row r="20" spans="2:44" s="1" customFormat="1" ht="19.5" customHeight="1">
      <c r="B20" s="187" t="s">
        <v>175</v>
      </c>
      <c r="C20" s="212" t="str">
        <f>IF($C$5="","",VLOOKUP($C$5,報告フォーマット!$C:$GL,27,FALSE))&amp;""</f>
        <v/>
      </c>
      <c r="D20" s="234" t="s">
        <v>21</v>
      </c>
      <c r="E20" s="234"/>
      <c r="F20" s="234"/>
      <c r="G20" s="234"/>
      <c r="H20" s="234"/>
      <c r="I20" s="234"/>
      <c r="J20" s="212" t="str">
        <f>IF($C$5="","",VLOOKUP($C$5,報告フォーマット!$C:$GL,57,FALSE))&amp;""</f>
        <v/>
      </c>
      <c r="K20" s="234" t="s">
        <v>21</v>
      </c>
      <c r="L20" s="234"/>
      <c r="M20" s="234"/>
      <c r="N20" s="234"/>
      <c r="O20" s="234"/>
      <c r="P20" s="234"/>
      <c r="Q20" s="212" t="str">
        <f>IF($C$5="","",VLOOKUP($C$5,報告フォーマット!$C:$GL,87,FALSE))&amp;""</f>
        <v/>
      </c>
      <c r="R20" s="234" t="s">
        <v>21</v>
      </c>
      <c r="S20" s="234"/>
      <c r="T20" s="234"/>
      <c r="U20" s="234"/>
      <c r="V20" s="234"/>
      <c r="W20" s="234"/>
      <c r="X20" s="212" t="str">
        <f>IF($C$5="","",VLOOKUP($C$5,報告フォーマット!$C:$GL,117,FALSE))&amp;""</f>
        <v/>
      </c>
      <c r="Y20" s="234" t="s">
        <v>21</v>
      </c>
      <c r="Z20" s="234"/>
      <c r="AA20" s="234"/>
      <c r="AB20" s="234"/>
      <c r="AC20" s="234"/>
      <c r="AD20" s="234"/>
      <c r="AE20" s="212" t="str">
        <f>IF($C$5="","",VLOOKUP($C$5,報告フォーマット!$C:$GL,147,FALSE))&amp;""</f>
        <v/>
      </c>
      <c r="AF20" s="234" t="s">
        <v>21</v>
      </c>
      <c r="AG20" s="234"/>
      <c r="AH20" s="234"/>
      <c r="AI20" s="234"/>
      <c r="AJ20" s="234"/>
      <c r="AK20" s="236"/>
      <c r="AL20" s="212" t="str">
        <f>IF($C$5="","",VLOOKUP($C$5,報告フォーマット!$C:$GL,177,FALSE))&amp;""</f>
        <v/>
      </c>
      <c r="AM20" s="234" t="s">
        <v>21</v>
      </c>
      <c r="AN20" s="234"/>
      <c r="AO20" s="234"/>
      <c r="AP20" s="234"/>
      <c r="AQ20" s="234"/>
      <c r="AR20" s="321"/>
    </row>
    <row r="21" spans="2:44" s="1" customFormat="1" ht="19.5" customHeight="1">
      <c r="B21" s="188"/>
      <c r="C21" s="212" t="str">
        <f>IF($C$5="","",VLOOKUP($C$5,報告フォーマット!$C:$GL,28,FALSE))&amp;""</f>
        <v/>
      </c>
      <c r="D21" s="234" t="s">
        <v>176</v>
      </c>
      <c r="E21" s="234"/>
      <c r="F21" s="234"/>
      <c r="G21" s="234"/>
      <c r="H21" s="234"/>
      <c r="I21" s="234"/>
      <c r="J21" s="212" t="str">
        <f>IF($C$5="","",VLOOKUP($C$5,報告フォーマット!$C:$GL,58,FALSE))&amp;""</f>
        <v/>
      </c>
      <c r="K21" s="234" t="s">
        <v>176</v>
      </c>
      <c r="L21" s="234"/>
      <c r="M21" s="234"/>
      <c r="N21" s="234"/>
      <c r="O21" s="234"/>
      <c r="P21" s="234"/>
      <c r="Q21" s="212" t="str">
        <f>IF($C$5="","",VLOOKUP($C$5,報告フォーマット!$C:$GL,88,FALSE))&amp;""</f>
        <v/>
      </c>
      <c r="R21" s="234" t="s">
        <v>176</v>
      </c>
      <c r="S21" s="234"/>
      <c r="T21" s="234"/>
      <c r="U21" s="234"/>
      <c r="V21" s="234"/>
      <c r="W21" s="234"/>
      <c r="X21" s="212" t="str">
        <f>IF($C$5="","",VLOOKUP($C$5,報告フォーマット!$C:$GL,118,FALSE))&amp;""</f>
        <v/>
      </c>
      <c r="Y21" s="234" t="s">
        <v>176</v>
      </c>
      <c r="Z21" s="234"/>
      <c r="AA21" s="234"/>
      <c r="AB21" s="234"/>
      <c r="AC21" s="234"/>
      <c r="AD21" s="234"/>
      <c r="AE21" s="212" t="str">
        <f>IF($C$5="","",VLOOKUP($C$5,報告フォーマット!$C:$GL,148,FALSE))&amp;""</f>
        <v/>
      </c>
      <c r="AF21" s="234" t="s">
        <v>176</v>
      </c>
      <c r="AG21" s="234"/>
      <c r="AH21" s="234"/>
      <c r="AI21" s="234"/>
      <c r="AJ21" s="234"/>
      <c r="AK21" s="236"/>
      <c r="AL21" s="212" t="str">
        <f>IF($C$5="","",VLOOKUP($C$5,報告フォーマット!$C:$GL,178,FALSE))&amp;""</f>
        <v/>
      </c>
      <c r="AM21" s="234" t="s">
        <v>176</v>
      </c>
      <c r="AN21" s="234"/>
      <c r="AO21" s="234"/>
      <c r="AP21" s="234"/>
      <c r="AQ21" s="234"/>
      <c r="AR21" s="321"/>
    </row>
    <row r="22" spans="2:44" s="1" customFormat="1" ht="19.5" customHeight="1">
      <c r="B22" s="188"/>
      <c r="C22" s="212" t="str">
        <f>IF($C$5="","",VLOOKUP($C$5,報告フォーマット!$C:$GL,29,FALSE))&amp;""</f>
        <v/>
      </c>
      <c r="D22" s="234" t="s">
        <v>177</v>
      </c>
      <c r="E22" s="234"/>
      <c r="F22" s="234"/>
      <c r="G22" s="234"/>
      <c r="H22" s="234"/>
      <c r="I22" s="234"/>
      <c r="J22" s="212" t="str">
        <f>IF($C$5="","",VLOOKUP($C$5,報告フォーマット!$C:$GL,59,FALSE))&amp;""</f>
        <v/>
      </c>
      <c r="K22" s="234" t="s">
        <v>177</v>
      </c>
      <c r="L22" s="234"/>
      <c r="M22" s="234"/>
      <c r="N22" s="234"/>
      <c r="O22" s="234"/>
      <c r="P22" s="234"/>
      <c r="Q22" s="212" t="str">
        <f>IF($C$5="","",VLOOKUP($C$5,報告フォーマット!$C:$GL,89,FALSE))&amp;""</f>
        <v/>
      </c>
      <c r="R22" s="234" t="s">
        <v>177</v>
      </c>
      <c r="S22" s="234"/>
      <c r="T22" s="234"/>
      <c r="U22" s="234"/>
      <c r="V22" s="234"/>
      <c r="W22" s="234"/>
      <c r="X22" s="212" t="str">
        <f>IF($C$5="","",VLOOKUP($C$5,報告フォーマット!$C:$GL,119,FALSE))&amp;""</f>
        <v/>
      </c>
      <c r="Y22" s="234" t="s">
        <v>177</v>
      </c>
      <c r="Z22" s="234"/>
      <c r="AA22" s="234"/>
      <c r="AB22" s="234"/>
      <c r="AC22" s="234"/>
      <c r="AD22" s="234"/>
      <c r="AE22" s="212" t="str">
        <f>IF($C$5="","",VLOOKUP($C$5,報告フォーマット!$C:$GL,149,FALSE))&amp;""</f>
        <v/>
      </c>
      <c r="AF22" s="234" t="s">
        <v>177</v>
      </c>
      <c r="AG22" s="234"/>
      <c r="AH22" s="234"/>
      <c r="AI22" s="234"/>
      <c r="AJ22" s="234"/>
      <c r="AK22" s="236"/>
      <c r="AL22" s="212" t="str">
        <f>IF($C$5="","",VLOOKUP($C$5,報告フォーマット!$C:$GL,179,FALSE))&amp;""</f>
        <v/>
      </c>
      <c r="AM22" s="234" t="s">
        <v>177</v>
      </c>
      <c r="AN22" s="234"/>
      <c r="AO22" s="234"/>
      <c r="AP22" s="234"/>
      <c r="AQ22" s="234"/>
      <c r="AR22" s="321"/>
    </row>
    <row r="23" spans="2:44" s="1" customFormat="1" ht="19.5" customHeight="1">
      <c r="B23" s="188"/>
      <c r="C23" s="212" t="str">
        <f>IF($C$5="","",VLOOKUP($C$5,報告フォーマット!$C:$GL,30,FALSE))&amp;""</f>
        <v/>
      </c>
      <c r="D23" s="235" t="s">
        <v>178</v>
      </c>
      <c r="E23" s="235"/>
      <c r="F23" s="235"/>
      <c r="G23" s="235"/>
      <c r="H23" s="235"/>
      <c r="I23" s="235"/>
      <c r="J23" s="212" t="str">
        <f>IF($C$5="","",VLOOKUP($C$5,報告フォーマット!$C:$GL,60,FALSE))&amp;""</f>
        <v/>
      </c>
      <c r="K23" s="235" t="s">
        <v>178</v>
      </c>
      <c r="L23" s="235"/>
      <c r="M23" s="235"/>
      <c r="N23" s="235"/>
      <c r="O23" s="235"/>
      <c r="P23" s="235"/>
      <c r="Q23" s="212" t="str">
        <f>IF($C$5="","",VLOOKUP($C$5,報告フォーマット!$C:$GL,90,FALSE))&amp;""</f>
        <v/>
      </c>
      <c r="R23" s="235" t="s">
        <v>178</v>
      </c>
      <c r="S23" s="235"/>
      <c r="T23" s="235"/>
      <c r="U23" s="235"/>
      <c r="V23" s="235"/>
      <c r="W23" s="235"/>
      <c r="X23" s="212" t="str">
        <f>IF($C$5="","",VLOOKUP($C$5,報告フォーマット!$C:$GL,120,FALSE))&amp;""</f>
        <v/>
      </c>
      <c r="Y23" s="235" t="s">
        <v>178</v>
      </c>
      <c r="Z23" s="235"/>
      <c r="AA23" s="235"/>
      <c r="AB23" s="235"/>
      <c r="AC23" s="235"/>
      <c r="AD23" s="235"/>
      <c r="AE23" s="212" t="str">
        <f>IF($C$5="","",VLOOKUP($C$5,報告フォーマット!$C:$GL,150,FALSE))&amp;""</f>
        <v/>
      </c>
      <c r="AF23" s="235" t="s">
        <v>178</v>
      </c>
      <c r="AG23" s="235"/>
      <c r="AH23" s="235"/>
      <c r="AI23" s="235"/>
      <c r="AJ23" s="235"/>
      <c r="AK23" s="307"/>
      <c r="AL23" s="212" t="str">
        <f>IF($C$5="","",VLOOKUP($C$5,報告フォーマット!$C:$GL,180,FALSE))&amp;""</f>
        <v/>
      </c>
      <c r="AM23" s="235" t="s">
        <v>178</v>
      </c>
      <c r="AN23" s="235"/>
      <c r="AO23" s="235"/>
      <c r="AP23" s="235"/>
      <c r="AQ23" s="235"/>
      <c r="AR23" s="322"/>
    </row>
    <row r="24" spans="2:44" s="1" customFormat="1" ht="19.5" customHeight="1">
      <c r="B24" s="188"/>
      <c r="C24" s="212" t="str">
        <f>IF($C$5="","",VLOOKUP($C$5,報告フォーマット!$C:$GL,31,FALSE))&amp;""</f>
        <v/>
      </c>
      <c r="D24" s="234" t="s">
        <v>171</v>
      </c>
      <c r="E24" s="234"/>
      <c r="F24" s="234"/>
      <c r="G24" s="234"/>
      <c r="H24" s="234"/>
      <c r="I24" s="234"/>
      <c r="J24" s="212" t="str">
        <f>IF($C$5="","",VLOOKUP($C$5,報告フォーマット!$C:$GL,61,FALSE))&amp;""</f>
        <v/>
      </c>
      <c r="K24" s="234" t="s">
        <v>171</v>
      </c>
      <c r="L24" s="234"/>
      <c r="M24" s="234"/>
      <c r="N24" s="234"/>
      <c r="O24" s="234"/>
      <c r="P24" s="234"/>
      <c r="Q24" s="212" t="str">
        <f>IF($C$5="","",VLOOKUP($C$5,報告フォーマット!$C:$GL,91,FALSE))&amp;""</f>
        <v/>
      </c>
      <c r="R24" s="234" t="s">
        <v>171</v>
      </c>
      <c r="S24" s="234"/>
      <c r="T24" s="234"/>
      <c r="U24" s="234"/>
      <c r="V24" s="234"/>
      <c r="W24" s="234"/>
      <c r="X24" s="212" t="str">
        <f>IF($C$5="","",VLOOKUP($C$5,報告フォーマット!$C:$GL,121,FALSE))&amp;""</f>
        <v/>
      </c>
      <c r="Y24" s="234" t="s">
        <v>171</v>
      </c>
      <c r="Z24" s="234"/>
      <c r="AA24" s="234"/>
      <c r="AB24" s="234"/>
      <c r="AC24" s="234"/>
      <c r="AD24" s="234"/>
      <c r="AE24" s="212" t="str">
        <f>IF($C$5="","",VLOOKUP($C$5,報告フォーマット!$C:$GL,151,FALSE))&amp;""</f>
        <v/>
      </c>
      <c r="AF24" s="234" t="s">
        <v>171</v>
      </c>
      <c r="AG24" s="234"/>
      <c r="AH24" s="234"/>
      <c r="AI24" s="234"/>
      <c r="AJ24" s="234"/>
      <c r="AK24" s="236"/>
      <c r="AL24" s="212" t="str">
        <f>IF($C$5="","",VLOOKUP($C$5,報告フォーマット!$C:$GL,181,FALSE))&amp;""</f>
        <v/>
      </c>
      <c r="AM24" s="234" t="s">
        <v>171</v>
      </c>
      <c r="AN24" s="234"/>
      <c r="AO24" s="234"/>
      <c r="AP24" s="234"/>
      <c r="AQ24" s="234"/>
      <c r="AR24" s="321"/>
    </row>
    <row r="25" spans="2:44" s="1" customFormat="1" ht="19.5" customHeight="1">
      <c r="B25" s="188"/>
      <c r="C25" s="212" t="str">
        <f>IF($C$5="","",VLOOKUP($C$5,報告フォーマット!$C:$GL,32,FALSE))&amp;""</f>
        <v/>
      </c>
      <c r="D25" s="234" t="s">
        <v>50</v>
      </c>
      <c r="E25" s="234"/>
      <c r="F25" s="234"/>
      <c r="G25" s="234"/>
      <c r="H25" s="234"/>
      <c r="I25" s="234"/>
      <c r="J25" s="212" t="str">
        <f>IF($C$5="","",VLOOKUP($C$5,報告フォーマット!$C:$GL,62,FALSE))&amp;""</f>
        <v/>
      </c>
      <c r="K25" s="234" t="s">
        <v>50</v>
      </c>
      <c r="L25" s="234"/>
      <c r="M25" s="234"/>
      <c r="N25" s="234"/>
      <c r="O25" s="234"/>
      <c r="P25" s="234"/>
      <c r="Q25" s="212" t="str">
        <f>IF($C$5="","",VLOOKUP($C$5,報告フォーマット!$C:$GL,92,FALSE))&amp;""</f>
        <v/>
      </c>
      <c r="R25" s="234" t="s">
        <v>50</v>
      </c>
      <c r="S25" s="234"/>
      <c r="T25" s="234"/>
      <c r="U25" s="234"/>
      <c r="V25" s="234"/>
      <c r="W25" s="234"/>
      <c r="X25" s="212" t="str">
        <f>IF($C$5="","",VLOOKUP($C$5,報告フォーマット!$C:$GL,122,FALSE))&amp;""</f>
        <v/>
      </c>
      <c r="Y25" s="234" t="s">
        <v>50</v>
      </c>
      <c r="Z25" s="234"/>
      <c r="AA25" s="234"/>
      <c r="AB25" s="234"/>
      <c r="AC25" s="234"/>
      <c r="AD25" s="234"/>
      <c r="AE25" s="212" t="str">
        <f>IF($C$5="","",VLOOKUP($C$5,報告フォーマット!$C:$GL,152,FALSE))&amp;""</f>
        <v/>
      </c>
      <c r="AF25" s="234" t="s">
        <v>50</v>
      </c>
      <c r="AG25" s="234"/>
      <c r="AH25" s="234"/>
      <c r="AI25" s="234"/>
      <c r="AJ25" s="234"/>
      <c r="AK25" s="236"/>
      <c r="AL25" s="212" t="str">
        <f>IF($C$5="","",VLOOKUP($C$5,報告フォーマット!$C:$GL,182,FALSE))&amp;""</f>
        <v/>
      </c>
      <c r="AM25" s="234" t="s">
        <v>50</v>
      </c>
      <c r="AN25" s="234"/>
      <c r="AO25" s="234"/>
      <c r="AP25" s="234"/>
      <c r="AQ25" s="234"/>
      <c r="AR25" s="321"/>
    </row>
    <row r="26" spans="2:44" s="1" customFormat="1" ht="44.25" customHeight="1">
      <c r="B26" s="188"/>
      <c r="C26" s="212" t="str">
        <f>IF($C$5="","",VLOOKUP($C$5,報告フォーマット!$C:$GL,33,FALSE))&amp;""</f>
        <v/>
      </c>
      <c r="D26" s="236" t="s">
        <v>191</v>
      </c>
      <c r="E26" s="246"/>
      <c r="F26" s="248" t="str">
        <f>IF($C$5="","",VLOOKUP($C$5,報告フォーマット!$C:$GL,34,FALSE))&amp;""</f>
        <v/>
      </c>
      <c r="G26" s="252"/>
      <c r="H26" s="252"/>
      <c r="I26" s="262"/>
      <c r="J26" s="212" t="str">
        <f>IF($C$5="","",VLOOKUP($C$5,報告フォーマット!$C:$GL,63,FALSE))&amp;""</f>
        <v/>
      </c>
      <c r="K26" s="236" t="s">
        <v>191</v>
      </c>
      <c r="L26" s="246"/>
      <c r="M26" s="248" t="str">
        <f>IF($C$5="","",VLOOKUP($C$5,報告フォーマット!$C:$GL,64,FALSE))&amp;""</f>
        <v/>
      </c>
      <c r="N26" s="252"/>
      <c r="O26" s="252"/>
      <c r="P26" s="262"/>
      <c r="Q26" s="212" t="str">
        <f>IF($C$5="","",VLOOKUP($C$5,報告フォーマット!$C:$GL,93,FALSE))&amp;""</f>
        <v/>
      </c>
      <c r="R26" s="236" t="s">
        <v>191</v>
      </c>
      <c r="S26" s="246"/>
      <c r="T26" s="248" t="str">
        <f>IF($C$5="","",VLOOKUP($C$5,報告フォーマット!$C:$GL,94,FALSE))&amp;""</f>
        <v/>
      </c>
      <c r="U26" s="252"/>
      <c r="V26" s="252"/>
      <c r="W26" s="262"/>
      <c r="X26" s="212" t="str">
        <f>IF($C$5="","",VLOOKUP($C$5,報告フォーマット!$C:$GL,123,FALSE))&amp;""</f>
        <v/>
      </c>
      <c r="Y26" s="236" t="s">
        <v>191</v>
      </c>
      <c r="Z26" s="246"/>
      <c r="AA26" s="248" t="str">
        <f>IF($C$5="","",VLOOKUP($C$5,報告フォーマット!$C:$GL,124,FALSE))&amp;""</f>
        <v/>
      </c>
      <c r="AB26" s="252"/>
      <c r="AC26" s="252"/>
      <c r="AD26" s="262"/>
      <c r="AE26" s="212" t="str">
        <f>IF($C$5="","",VLOOKUP($C$5,報告フォーマット!$C:$GL,153,FALSE))&amp;""</f>
        <v/>
      </c>
      <c r="AF26" s="236" t="s">
        <v>191</v>
      </c>
      <c r="AG26" s="246"/>
      <c r="AH26" s="248" t="str">
        <f>IF($C$5="","",VLOOKUP($C$5,報告フォーマット!$C:$GL,154,FALSE))&amp;""</f>
        <v/>
      </c>
      <c r="AI26" s="252"/>
      <c r="AJ26" s="252"/>
      <c r="AK26" s="252"/>
      <c r="AL26" s="212" t="str">
        <f>IF($C$5="","",VLOOKUP($C$5,報告フォーマット!$C:$GL,183,FALSE))&amp;""</f>
        <v/>
      </c>
      <c r="AM26" s="236" t="s">
        <v>191</v>
      </c>
      <c r="AN26" s="246"/>
      <c r="AO26" s="248" t="str">
        <f>IF($C$5="","",VLOOKUP($C$5,報告フォーマット!$C:$GL,184,FALSE))&amp;""</f>
        <v/>
      </c>
      <c r="AP26" s="252"/>
      <c r="AQ26" s="252"/>
      <c r="AR26" s="323"/>
    </row>
    <row r="27" spans="2:44" s="1" customFormat="1" ht="19.5" customHeight="1">
      <c r="B27" s="186"/>
      <c r="C27" s="212" t="str">
        <f>IF($C$5="","",VLOOKUP($C$5,報告フォーマット!$C:$GL,35,FALSE))&amp;""</f>
        <v/>
      </c>
      <c r="D27" s="234" t="s">
        <v>70</v>
      </c>
      <c r="E27" s="234"/>
      <c r="F27" s="234"/>
      <c r="G27" s="234"/>
      <c r="H27" s="234"/>
      <c r="I27" s="234"/>
      <c r="J27" s="212" t="str">
        <f>IF($C$5="","",VLOOKUP($C$5,報告フォーマット!$C:$GL,65,FALSE))&amp;""</f>
        <v/>
      </c>
      <c r="K27" s="234" t="s">
        <v>70</v>
      </c>
      <c r="L27" s="234"/>
      <c r="M27" s="234"/>
      <c r="N27" s="234"/>
      <c r="O27" s="234"/>
      <c r="P27" s="234"/>
      <c r="Q27" s="212" t="str">
        <f>IF($C$5="","",VLOOKUP($C$5,報告フォーマット!$C:$GL,95,FALSE))&amp;""</f>
        <v/>
      </c>
      <c r="R27" s="234" t="s">
        <v>70</v>
      </c>
      <c r="S27" s="234"/>
      <c r="T27" s="234"/>
      <c r="U27" s="234"/>
      <c r="V27" s="234"/>
      <c r="W27" s="234"/>
      <c r="X27" s="212" t="str">
        <f>IF($C$5="","",VLOOKUP($C$5,報告フォーマット!$C:$GL,125,FALSE))&amp;""</f>
        <v/>
      </c>
      <c r="Y27" s="234" t="s">
        <v>70</v>
      </c>
      <c r="Z27" s="234"/>
      <c r="AA27" s="234"/>
      <c r="AB27" s="234"/>
      <c r="AC27" s="234"/>
      <c r="AD27" s="234"/>
      <c r="AE27" s="212" t="str">
        <f>IF($C$5="","",VLOOKUP($C$5,報告フォーマット!$C:$GL,155,FALSE))&amp;""</f>
        <v/>
      </c>
      <c r="AF27" s="234" t="s">
        <v>70</v>
      </c>
      <c r="AG27" s="234"/>
      <c r="AH27" s="234"/>
      <c r="AI27" s="234"/>
      <c r="AJ27" s="234"/>
      <c r="AK27" s="236"/>
      <c r="AL27" s="212" t="str">
        <f>IF($C$5="","",VLOOKUP($C$5,報告フォーマット!$C:$GL,185,FALSE))&amp;""</f>
        <v/>
      </c>
      <c r="AM27" s="234" t="s">
        <v>70</v>
      </c>
      <c r="AN27" s="234"/>
      <c r="AO27" s="234"/>
      <c r="AP27" s="234"/>
      <c r="AQ27" s="234"/>
      <c r="AR27" s="321"/>
    </row>
    <row r="28" spans="2:44" s="1" customFormat="1" ht="19.5" customHeight="1">
      <c r="B28" s="190" t="s">
        <v>190</v>
      </c>
      <c r="C28" s="210" t="str">
        <f>IF($C$5="","",VLOOKUP($C$5,報告フォーマット!$C:$GL,36,FALSE))&amp;""</f>
        <v/>
      </c>
      <c r="D28" s="232"/>
      <c r="E28" s="232"/>
      <c r="F28" s="232"/>
      <c r="G28" s="232"/>
      <c r="H28" s="232"/>
      <c r="I28" s="260"/>
      <c r="J28" s="210" t="str">
        <f>IF($C$5="","",VLOOKUP($C$5,報告フォーマット!$C:$GL,66,FALSE))&amp;""</f>
        <v/>
      </c>
      <c r="K28" s="232"/>
      <c r="L28" s="232"/>
      <c r="M28" s="232"/>
      <c r="N28" s="232"/>
      <c r="O28" s="232"/>
      <c r="P28" s="260"/>
      <c r="Q28" s="210" t="str">
        <f>IF($C$5="","",VLOOKUP($C$5,報告フォーマット!$C:$GL,96,FALSE))&amp;""</f>
        <v/>
      </c>
      <c r="R28" s="232"/>
      <c r="S28" s="232"/>
      <c r="T28" s="232"/>
      <c r="U28" s="232"/>
      <c r="V28" s="232"/>
      <c r="W28" s="260"/>
      <c r="X28" s="210" t="str">
        <f>IF($C$5="","",VLOOKUP($C$5,報告フォーマット!$C:$GL,126,FALSE))&amp;""</f>
        <v/>
      </c>
      <c r="Y28" s="232"/>
      <c r="Z28" s="232"/>
      <c r="AA28" s="232"/>
      <c r="AB28" s="232"/>
      <c r="AC28" s="232"/>
      <c r="AD28" s="260"/>
      <c r="AE28" s="210" t="str">
        <f>IF($C$5="","",VLOOKUP($C$5,報告フォーマット!$C:$GL,156,FALSE))&amp;""</f>
        <v/>
      </c>
      <c r="AF28" s="232"/>
      <c r="AG28" s="232"/>
      <c r="AH28" s="232"/>
      <c r="AI28" s="232"/>
      <c r="AJ28" s="232"/>
      <c r="AK28" s="232"/>
      <c r="AL28" s="210" t="str">
        <f>IF($C$5="","",VLOOKUP($C$5,報告フォーマット!$C:$GL,186,FALSE))&amp;""</f>
        <v/>
      </c>
      <c r="AM28" s="232"/>
      <c r="AN28" s="232"/>
      <c r="AO28" s="232"/>
      <c r="AP28" s="232"/>
      <c r="AQ28" s="232"/>
      <c r="AR28" s="319"/>
    </row>
    <row r="29" spans="2:44" s="1" customFormat="1" ht="19.5" customHeight="1">
      <c r="B29" s="191"/>
      <c r="C29" s="213" t="s">
        <v>187</v>
      </c>
      <c r="D29" s="237"/>
      <c r="E29" s="237"/>
      <c r="F29" s="237"/>
      <c r="G29" s="237"/>
      <c r="H29" s="237"/>
      <c r="I29" s="263"/>
      <c r="J29" s="213" t="s">
        <v>187</v>
      </c>
      <c r="K29" s="237"/>
      <c r="L29" s="237"/>
      <c r="M29" s="237"/>
      <c r="N29" s="237"/>
      <c r="O29" s="237"/>
      <c r="P29" s="263"/>
      <c r="Q29" s="213" t="s">
        <v>187</v>
      </c>
      <c r="R29" s="237"/>
      <c r="S29" s="237"/>
      <c r="T29" s="237"/>
      <c r="U29" s="237"/>
      <c r="V29" s="237"/>
      <c r="W29" s="263"/>
      <c r="X29" s="213" t="s">
        <v>187</v>
      </c>
      <c r="Y29" s="237"/>
      <c r="Z29" s="237"/>
      <c r="AA29" s="237"/>
      <c r="AB29" s="237"/>
      <c r="AC29" s="237"/>
      <c r="AD29" s="263"/>
      <c r="AE29" s="213" t="s">
        <v>187</v>
      </c>
      <c r="AF29" s="237"/>
      <c r="AG29" s="237"/>
      <c r="AH29" s="237"/>
      <c r="AI29" s="237"/>
      <c r="AJ29" s="237"/>
      <c r="AK29" s="237"/>
      <c r="AL29" s="213" t="s">
        <v>187</v>
      </c>
      <c r="AM29" s="237"/>
      <c r="AN29" s="237"/>
      <c r="AO29" s="237"/>
      <c r="AP29" s="237"/>
      <c r="AQ29" s="237"/>
      <c r="AR29" s="324"/>
    </row>
    <row r="30" spans="2:44" s="1" customFormat="1" ht="57" customHeight="1">
      <c r="B30" s="192"/>
      <c r="C30" s="214" t="str">
        <f>IF($C$5="","",VLOOKUP($C$5,報告フォーマット!$C:$GL,37,FALSE))&amp;""</f>
        <v/>
      </c>
      <c r="D30" s="238"/>
      <c r="E30" s="238"/>
      <c r="F30" s="238"/>
      <c r="G30" s="238"/>
      <c r="H30" s="238"/>
      <c r="I30" s="264"/>
      <c r="J30" s="214" t="str">
        <f>IF($C$5="","",VLOOKUP($C$5,報告フォーマット!$C:$GL,67,FALSE))&amp;""</f>
        <v/>
      </c>
      <c r="K30" s="238"/>
      <c r="L30" s="238"/>
      <c r="M30" s="238"/>
      <c r="N30" s="238"/>
      <c r="O30" s="238"/>
      <c r="P30" s="264"/>
      <c r="Q30" s="214" t="str">
        <f>IF($C$5="","",VLOOKUP($C$5,報告フォーマット!$C:$GL,97,FALSE))&amp;""</f>
        <v/>
      </c>
      <c r="R30" s="238"/>
      <c r="S30" s="238"/>
      <c r="T30" s="238"/>
      <c r="U30" s="238"/>
      <c r="V30" s="238"/>
      <c r="W30" s="264"/>
      <c r="X30" s="214" t="str">
        <f>IF($C$5="","",VLOOKUP($C$5,報告フォーマット!$C:$GL,127,FALSE))&amp;""</f>
        <v/>
      </c>
      <c r="Y30" s="238"/>
      <c r="Z30" s="238"/>
      <c r="AA30" s="238"/>
      <c r="AB30" s="238"/>
      <c r="AC30" s="238"/>
      <c r="AD30" s="264"/>
      <c r="AE30" s="214" t="str">
        <f>IF($C$5="","",VLOOKUP($C$5,報告フォーマット!$C:$GL,157,FALSE))&amp;""</f>
        <v/>
      </c>
      <c r="AF30" s="238"/>
      <c r="AG30" s="238"/>
      <c r="AH30" s="238"/>
      <c r="AI30" s="238"/>
      <c r="AJ30" s="238"/>
      <c r="AK30" s="238"/>
      <c r="AL30" s="214" t="str">
        <f>IF($C$5="","",VLOOKUP($C$5,報告フォーマット!$C:$GL,187,FALSE))&amp;""</f>
        <v/>
      </c>
      <c r="AM30" s="238"/>
      <c r="AN30" s="238"/>
      <c r="AO30" s="238"/>
      <c r="AP30" s="238"/>
      <c r="AQ30" s="238"/>
      <c r="AR30" s="325"/>
    </row>
    <row r="31" spans="2:44" s="1" customFormat="1" ht="30.75" customHeight="1">
      <c r="B31" s="187" t="s">
        <v>87</v>
      </c>
      <c r="C31" s="215" t="s">
        <v>188</v>
      </c>
      <c r="D31" s="239"/>
      <c r="E31" s="239"/>
      <c r="F31" s="239"/>
      <c r="G31" s="239"/>
      <c r="H31" s="239"/>
      <c r="I31" s="265"/>
      <c r="J31" s="215" t="s">
        <v>188</v>
      </c>
      <c r="K31" s="239"/>
      <c r="L31" s="239"/>
      <c r="M31" s="239"/>
      <c r="N31" s="239"/>
      <c r="O31" s="239"/>
      <c r="P31" s="265"/>
      <c r="Q31" s="215" t="s">
        <v>188</v>
      </c>
      <c r="R31" s="239"/>
      <c r="S31" s="239"/>
      <c r="T31" s="239"/>
      <c r="U31" s="239"/>
      <c r="V31" s="239"/>
      <c r="W31" s="265"/>
      <c r="X31" s="215" t="s">
        <v>188</v>
      </c>
      <c r="Y31" s="239"/>
      <c r="Z31" s="239"/>
      <c r="AA31" s="239"/>
      <c r="AB31" s="239"/>
      <c r="AC31" s="239"/>
      <c r="AD31" s="265"/>
      <c r="AE31" s="215" t="s">
        <v>188</v>
      </c>
      <c r="AF31" s="239"/>
      <c r="AG31" s="239"/>
      <c r="AH31" s="239"/>
      <c r="AI31" s="239"/>
      <c r="AJ31" s="239"/>
      <c r="AK31" s="239"/>
      <c r="AL31" s="215" t="s">
        <v>188</v>
      </c>
      <c r="AM31" s="239"/>
      <c r="AN31" s="239"/>
      <c r="AO31" s="239"/>
      <c r="AP31" s="239"/>
      <c r="AQ31" s="239"/>
      <c r="AR31" s="326"/>
    </row>
    <row r="32" spans="2:44" s="1" customFormat="1" ht="67.5" customHeight="1">
      <c r="B32" s="186"/>
      <c r="C32" s="214" t="str">
        <f>IF($C$5="","",VLOOKUP($C$5,報告フォーマット!$C:$GL,38,FALSE))&amp;""</f>
        <v/>
      </c>
      <c r="D32" s="238"/>
      <c r="E32" s="238"/>
      <c r="F32" s="238"/>
      <c r="G32" s="238"/>
      <c r="H32" s="238"/>
      <c r="I32" s="264"/>
      <c r="J32" s="214" t="str">
        <f>IF($C$5="","",VLOOKUP($C$5,報告フォーマット!$C:$GL,68,FALSE))&amp;""</f>
        <v/>
      </c>
      <c r="K32" s="238"/>
      <c r="L32" s="238"/>
      <c r="M32" s="238"/>
      <c r="N32" s="238"/>
      <c r="O32" s="238"/>
      <c r="P32" s="264"/>
      <c r="Q32" s="214" t="str">
        <f>IF($C$5="","",VLOOKUP($C$5,報告フォーマット!$C:$GL,98,FALSE))&amp;""</f>
        <v/>
      </c>
      <c r="R32" s="238"/>
      <c r="S32" s="238"/>
      <c r="T32" s="238"/>
      <c r="U32" s="238"/>
      <c r="V32" s="238"/>
      <c r="W32" s="264"/>
      <c r="X32" s="214" t="str">
        <f>IF($C$5="","",VLOOKUP($C$5,報告フォーマット!$C:$GL,128,FALSE))&amp;""</f>
        <v/>
      </c>
      <c r="Y32" s="238"/>
      <c r="Z32" s="238"/>
      <c r="AA32" s="238"/>
      <c r="AB32" s="238"/>
      <c r="AC32" s="238"/>
      <c r="AD32" s="264"/>
      <c r="AE32" s="214" t="str">
        <f>IF($C$5="","",VLOOKUP($C$5,報告フォーマット!$C:$GL,158,FALSE))&amp;""</f>
        <v/>
      </c>
      <c r="AF32" s="238"/>
      <c r="AG32" s="238"/>
      <c r="AH32" s="238"/>
      <c r="AI32" s="238"/>
      <c r="AJ32" s="238"/>
      <c r="AK32" s="238"/>
      <c r="AL32" s="214" t="str">
        <f>IF($C$5="","",VLOOKUP($C$5,報告フォーマット!$C:$GL,188,FALSE))&amp;""</f>
        <v/>
      </c>
      <c r="AM32" s="238"/>
      <c r="AN32" s="238"/>
      <c r="AO32" s="238"/>
      <c r="AP32" s="238"/>
      <c r="AQ32" s="238"/>
      <c r="AR32" s="325"/>
    </row>
    <row r="33" spans="2:44" s="1" customFormat="1" ht="19.5" customHeight="1">
      <c r="B33" s="187" t="s">
        <v>181</v>
      </c>
      <c r="C33" s="216" t="s">
        <v>182</v>
      </c>
      <c r="D33" s="235"/>
      <c r="E33" s="235"/>
      <c r="F33" s="247" t="str">
        <f>IF($C$5="","",VLOOKUP($C$5,報告フォーマット!$C:$GL,39,FALSE))&amp;""</f>
        <v/>
      </c>
      <c r="G33" s="251" t="str">
        <f>IF(F33="","",VALUE(F33))</f>
        <v/>
      </c>
      <c r="H33" s="251"/>
      <c r="I33" s="258" t="s">
        <v>110</v>
      </c>
      <c r="J33" s="216" t="s">
        <v>182</v>
      </c>
      <c r="K33" s="235"/>
      <c r="L33" s="235"/>
      <c r="M33" s="247" t="str">
        <f>IF($C$5="","",VLOOKUP($C$5,報告フォーマット!$C:$GL,69,FALSE))&amp;""</f>
        <v/>
      </c>
      <c r="N33" s="251" t="str">
        <f>IF(M33="","",VALUE(M33))</f>
        <v/>
      </c>
      <c r="O33" s="251"/>
      <c r="P33" s="258" t="s">
        <v>110</v>
      </c>
      <c r="Q33" s="216" t="s">
        <v>182</v>
      </c>
      <c r="R33" s="235"/>
      <c r="S33" s="235"/>
      <c r="T33" s="247" t="str">
        <f>IF($C$5="","",VLOOKUP($C$5,報告フォーマット!$C:$GL,99,FALSE))&amp;""</f>
        <v/>
      </c>
      <c r="U33" s="251" t="str">
        <f>IF(T33="","",VALUE(T33))</f>
        <v/>
      </c>
      <c r="V33" s="251"/>
      <c r="W33" s="258" t="s">
        <v>110</v>
      </c>
      <c r="X33" s="216" t="s">
        <v>182</v>
      </c>
      <c r="Y33" s="235"/>
      <c r="Z33" s="235"/>
      <c r="AA33" s="247" t="str">
        <f>IF($C$5="","",VLOOKUP($C$5,報告フォーマット!$C:$GL,129,FALSE))&amp;""</f>
        <v/>
      </c>
      <c r="AB33" s="251" t="str">
        <f>IF(AA33="","",VALUE(AA33))</f>
        <v/>
      </c>
      <c r="AC33" s="251"/>
      <c r="AD33" s="258" t="s">
        <v>110</v>
      </c>
      <c r="AE33" s="216" t="s">
        <v>182</v>
      </c>
      <c r="AF33" s="235"/>
      <c r="AG33" s="235"/>
      <c r="AH33" s="247" t="str">
        <f>IF($C$5="","",VLOOKUP($C$5,報告フォーマット!$C:$GL,159,FALSE))&amp;""</f>
        <v/>
      </c>
      <c r="AI33" s="251" t="str">
        <f>IF(AH33="","",VALUE(AH33))</f>
        <v/>
      </c>
      <c r="AJ33" s="251"/>
      <c r="AK33" s="305" t="s">
        <v>110</v>
      </c>
      <c r="AL33" s="216" t="s">
        <v>182</v>
      </c>
      <c r="AM33" s="235"/>
      <c r="AN33" s="235"/>
      <c r="AO33" s="247" t="str">
        <f>IF($C$5="","",VLOOKUP($C$5,報告フォーマット!$C:$GL,189,FALSE))&amp;""</f>
        <v/>
      </c>
      <c r="AP33" s="251" t="str">
        <f>IF(AO33="","",VALUE(AO33))</f>
        <v/>
      </c>
      <c r="AQ33" s="251"/>
      <c r="AR33" s="317" t="s">
        <v>110</v>
      </c>
    </row>
    <row r="34" spans="2:44" s="1" customFormat="1" ht="19.5" customHeight="1">
      <c r="B34" s="188"/>
      <c r="C34" s="217" t="s">
        <v>180</v>
      </c>
      <c r="D34" s="234"/>
      <c r="E34" s="234"/>
      <c r="F34" s="247" t="str">
        <f>IF($C$5="","",VLOOKUP($C$5,報告フォーマット!$C:$GL,40,FALSE))&amp;""</f>
        <v/>
      </c>
      <c r="G34" s="251" t="str">
        <f>IF(F34="","",VALUE(F34))</f>
        <v/>
      </c>
      <c r="H34" s="251"/>
      <c r="I34" s="258" t="s">
        <v>110</v>
      </c>
      <c r="J34" s="217" t="s">
        <v>180</v>
      </c>
      <c r="K34" s="234"/>
      <c r="L34" s="234"/>
      <c r="M34" s="247" t="str">
        <f>IF($C$5="","",VLOOKUP($C$5,報告フォーマット!$C:$GL,70,FALSE))&amp;""</f>
        <v/>
      </c>
      <c r="N34" s="251" t="str">
        <f>IF(M34="","",VALUE(M34))</f>
        <v/>
      </c>
      <c r="O34" s="251"/>
      <c r="P34" s="258" t="s">
        <v>110</v>
      </c>
      <c r="Q34" s="217" t="s">
        <v>180</v>
      </c>
      <c r="R34" s="234"/>
      <c r="S34" s="234"/>
      <c r="T34" s="247" t="str">
        <f>IF($C$5="","",VLOOKUP($C$5,報告フォーマット!$C:$GL,100,FALSE))&amp;""</f>
        <v/>
      </c>
      <c r="U34" s="251" t="str">
        <f>IF(T34="","",VALUE(T34))</f>
        <v/>
      </c>
      <c r="V34" s="251"/>
      <c r="W34" s="258" t="s">
        <v>110</v>
      </c>
      <c r="X34" s="217" t="s">
        <v>180</v>
      </c>
      <c r="Y34" s="234"/>
      <c r="Z34" s="234"/>
      <c r="AA34" s="247" t="str">
        <f>IF($C$5="","",VLOOKUP($C$5,報告フォーマット!$C:$GL,130,FALSE))&amp;""</f>
        <v/>
      </c>
      <c r="AB34" s="251" t="str">
        <f>IF(AA34="","",VALUE(AA34))</f>
        <v/>
      </c>
      <c r="AC34" s="251"/>
      <c r="AD34" s="258" t="s">
        <v>110</v>
      </c>
      <c r="AE34" s="217" t="s">
        <v>180</v>
      </c>
      <c r="AF34" s="234"/>
      <c r="AG34" s="234"/>
      <c r="AH34" s="247" t="str">
        <f>IF($C$5="","",VLOOKUP($C$5,報告フォーマット!$C:$GL,160,FALSE))&amp;""</f>
        <v/>
      </c>
      <c r="AI34" s="251" t="str">
        <f>IF(AH34="","",VALUE(AH34))</f>
        <v/>
      </c>
      <c r="AJ34" s="251"/>
      <c r="AK34" s="305" t="s">
        <v>110</v>
      </c>
      <c r="AL34" s="217" t="s">
        <v>180</v>
      </c>
      <c r="AM34" s="234"/>
      <c r="AN34" s="234"/>
      <c r="AO34" s="247" t="str">
        <f>IF($C$5="","",VLOOKUP($C$5,報告フォーマット!$C:$GL,190,FALSE))&amp;""</f>
        <v/>
      </c>
      <c r="AP34" s="251" t="str">
        <f>IF(AO34="","",VALUE(AO34))</f>
        <v/>
      </c>
      <c r="AQ34" s="251"/>
      <c r="AR34" s="317" t="s">
        <v>110</v>
      </c>
    </row>
    <row r="35" spans="2:44" s="1" customFormat="1" ht="19.5" customHeight="1">
      <c r="B35" s="188"/>
      <c r="C35" s="217" t="s">
        <v>90</v>
      </c>
      <c r="D35" s="234"/>
      <c r="E35" s="234"/>
      <c r="F35" s="247" t="str">
        <f>IF($C$5="","",VLOOKUP($C$5,報告フォーマット!$C:$GL,41,FALSE))&amp;""</f>
        <v/>
      </c>
      <c r="G35" s="251" t="str">
        <f>IF(F35="","",VALUE(F35))</f>
        <v/>
      </c>
      <c r="H35" s="251"/>
      <c r="I35" s="258" t="s">
        <v>110</v>
      </c>
      <c r="J35" s="217" t="s">
        <v>90</v>
      </c>
      <c r="K35" s="234"/>
      <c r="L35" s="234"/>
      <c r="M35" s="247" t="str">
        <f>IF($C$5="","",VLOOKUP($C$5,報告フォーマット!$C:$GL,71,FALSE))&amp;""</f>
        <v/>
      </c>
      <c r="N35" s="289" t="str">
        <f>IF(M35="","",VALUE(M35))</f>
        <v/>
      </c>
      <c r="O35" s="289"/>
      <c r="P35" s="258" t="s">
        <v>110</v>
      </c>
      <c r="Q35" s="217" t="s">
        <v>90</v>
      </c>
      <c r="R35" s="234"/>
      <c r="S35" s="234"/>
      <c r="T35" s="247" t="str">
        <f>IF($C$5="","",VLOOKUP($C$5,報告フォーマット!$C:$GL,101,FALSE))&amp;""</f>
        <v/>
      </c>
      <c r="U35" s="289" t="str">
        <f>IF(T35="","",VALUE(T35))</f>
        <v/>
      </c>
      <c r="V35" s="289"/>
      <c r="W35" s="258" t="s">
        <v>110</v>
      </c>
      <c r="X35" s="217" t="s">
        <v>90</v>
      </c>
      <c r="Y35" s="234"/>
      <c r="Z35" s="234"/>
      <c r="AA35" s="247" t="str">
        <f>IF($C$5="","",VLOOKUP($C$5,報告フォーマット!$C:$GL,131,FALSE))&amp;""</f>
        <v/>
      </c>
      <c r="AB35" s="289" t="str">
        <f>IF(AA35="","",VALUE(AA35))</f>
        <v/>
      </c>
      <c r="AC35" s="289"/>
      <c r="AD35" s="258" t="s">
        <v>110</v>
      </c>
      <c r="AE35" s="217" t="s">
        <v>90</v>
      </c>
      <c r="AF35" s="234"/>
      <c r="AG35" s="234"/>
      <c r="AH35" s="247" t="str">
        <f>IF($C$5="","",VLOOKUP($C$5,報告フォーマット!$C:$GL,161,FALSE))&amp;""</f>
        <v/>
      </c>
      <c r="AI35" s="289" t="str">
        <f>IF(AH35="","",VALUE(AH35))</f>
        <v/>
      </c>
      <c r="AJ35" s="289"/>
      <c r="AK35" s="305" t="s">
        <v>110</v>
      </c>
      <c r="AL35" s="217" t="s">
        <v>90</v>
      </c>
      <c r="AM35" s="234"/>
      <c r="AN35" s="234"/>
      <c r="AO35" s="247" t="str">
        <f>IF($C$5="","",VLOOKUP($C$5,報告フォーマット!$C:$GL,191,FALSE))&amp;""</f>
        <v/>
      </c>
      <c r="AP35" s="289" t="str">
        <f>IF(AO35="","",VALUE(AO35))</f>
        <v/>
      </c>
      <c r="AQ35" s="289"/>
      <c r="AR35" s="317" t="s">
        <v>110</v>
      </c>
    </row>
    <row r="36" spans="2:44" s="1" customFormat="1" ht="19.5" customHeight="1">
      <c r="B36" s="193"/>
      <c r="C36" s="218" t="s">
        <v>183</v>
      </c>
      <c r="D36" s="240"/>
      <c r="E36" s="240"/>
      <c r="F36" s="249" t="str">
        <f>IF($C$5="","",VLOOKUP($C$5,報告フォーマット!$C:$GL,42,FALSE))&amp;""</f>
        <v/>
      </c>
      <c r="G36" s="253" t="str">
        <f>IF(F36="","",VALUE(F36))</f>
        <v/>
      </c>
      <c r="H36" s="253"/>
      <c r="I36" s="266"/>
      <c r="J36" s="218" t="s">
        <v>183</v>
      </c>
      <c r="K36" s="240"/>
      <c r="L36" s="240"/>
      <c r="M36" s="285" t="str">
        <f>IF($C$5="","",VLOOKUP($C$5,報告フォーマット!$C:$GL,72,FALSE))&amp;""</f>
        <v/>
      </c>
      <c r="N36" s="253" t="str">
        <f>IF(M36="","",VALUE(M36))</f>
        <v/>
      </c>
      <c r="O36" s="253"/>
      <c r="P36" s="266"/>
      <c r="Q36" s="218" t="s">
        <v>183</v>
      </c>
      <c r="R36" s="240"/>
      <c r="S36" s="240"/>
      <c r="T36" s="285" t="str">
        <f>IF($C$5="","",VLOOKUP($C$5,報告フォーマット!$C:$GL,102,FALSE))&amp;""</f>
        <v/>
      </c>
      <c r="U36" s="253" t="str">
        <f>IF(T36="","",VALUE(T36))</f>
        <v/>
      </c>
      <c r="V36" s="253"/>
      <c r="W36" s="266"/>
      <c r="X36" s="218" t="s">
        <v>183</v>
      </c>
      <c r="Y36" s="240"/>
      <c r="Z36" s="240"/>
      <c r="AA36" s="285" t="str">
        <f>IF($C$5="","",VLOOKUP($C$5,報告フォーマット!$C:$GL,132,FALSE))&amp;""</f>
        <v/>
      </c>
      <c r="AB36" s="253" t="str">
        <f>IF(AA36="","",VALUE(AA36))</f>
        <v/>
      </c>
      <c r="AC36" s="253"/>
      <c r="AD36" s="266"/>
      <c r="AE36" s="218" t="s">
        <v>183</v>
      </c>
      <c r="AF36" s="240"/>
      <c r="AG36" s="240"/>
      <c r="AH36" s="285" t="str">
        <f>IF($C$5="","",VLOOKUP($C$5,報告フォーマット!$C:$GL,162,FALSE))&amp;""</f>
        <v/>
      </c>
      <c r="AI36" s="253" t="str">
        <f>IF(AH36="","",VALUE(AH36))</f>
        <v/>
      </c>
      <c r="AJ36" s="253"/>
      <c r="AK36" s="266"/>
      <c r="AL36" s="218" t="s">
        <v>183</v>
      </c>
      <c r="AM36" s="240"/>
      <c r="AN36" s="240"/>
      <c r="AO36" s="285" t="str">
        <f>IF($C$5="","",VLOOKUP($C$5,報告フォーマット!$C:$GL,192,FALSE))&amp;""</f>
        <v/>
      </c>
      <c r="AP36" s="253" t="str">
        <f>IF(AO36="","",VALUE(AO36))</f>
        <v/>
      </c>
      <c r="AQ36" s="253"/>
      <c r="AR36" s="266"/>
    </row>
    <row r="37" spans="2:44" ht="19.5" customHeight="1">
      <c r="B37" s="14" t="s">
        <v>219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2:44" ht="14.25" customHeight="1">
      <c r="B38" s="9"/>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2:44" ht="22.5" customHeight="1">
      <c r="B39" s="194"/>
      <c r="C39" s="10"/>
      <c r="D39" s="10"/>
      <c r="E39" s="10"/>
      <c r="F39" s="10"/>
      <c r="H39" s="10"/>
      <c r="I39" s="10"/>
      <c r="J39" s="10"/>
      <c r="K39" s="10"/>
      <c r="L39" s="10"/>
      <c r="M39" s="10"/>
      <c r="N39" s="10"/>
      <c r="O39" s="10"/>
      <c r="P39" s="10"/>
      <c r="Q39" s="10"/>
      <c r="R39" s="10"/>
      <c r="S39" s="10"/>
      <c r="T39" s="10"/>
      <c r="U39" s="41"/>
      <c r="V39" s="41"/>
      <c r="W39" s="41"/>
      <c r="X39" s="41"/>
      <c r="Y39" s="41"/>
      <c r="Z39" s="41"/>
      <c r="AA39" s="41"/>
      <c r="AB39" s="41"/>
      <c r="AC39" s="41"/>
      <c r="AD39" s="41"/>
      <c r="AE39" s="41"/>
      <c r="AF39" s="41"/>
      <c r="AG39" s="41"/>
    </row>
    <row r="40" spans="2:44" ht="22.5" customHeight="1">
      <c r="B40" s="62" t="s">
        <v>133</v>
      </c>
      <c r="D40" s="241" t="s">
        <v>135</v>
      </c>
    </row>
    <row r="41" spans="2:44" ht="22.5" customHeight="1">
      <c r="B41" s="1" t="s">
        <v>235</v>
      </c>
    </row>
    <row r="42" spans="2:44" ht="22.5" customHeight="1">
      <c r="B42" s="1" t="s">
        <v>140</v>
      </c>
    </row>
    <row r="43" spans="2:44" ht="22.5" customHeight="1">
      <c r="B43" s="1" t="s">
        <v>236</v>
      </c>
    </row>
    <row r="44" spans="2:44" ht="22.5" customHeight="1">
      <c r="B44" s="1" t="s">
        <v>237</v>
      </c>
    </row>
    <row r="45" spans="2:44" ht="22.5" customHeight="1">
      <c r="B45" s="196"/>
      <c r="O45" s="290"/>
      <c r="U45" s="71"/>
      <c r="V45" s="71"/>
    </row>
    <row r="46" spans="2:44" ht="22.5" customHeight="1">
      <c r="B46" s="195" t="s">
        <v>157</v>
      </c>
      <c r="U46" s="71"/>
      <c r="V46" s="71"/>
    </row>
    <row r="47" spans="2:44" ht="22.5" customHeight="1"/>
    <row r="48" spans="2:44" ht="22.5" customHeight="1">
      <c r="B48" s="1" t="s">
        <v>23</v>
      </c>
      <c r="I48" s="11"/>
      <c r="J48" s="11"/>
      <c r="K48" s="11"/>
      <c r="L48" s="11"/>
      <c r="M48" s="11"/>
    </row>
    <row r="49" spans="2:41" ht="22.5" customHeight="1">
      <c r="B49" s="197" t="s">
        <v>227</v>
      </c>
      <c r="C49" s="219" t="s">
        <v>221</v>
      </c>
      <c r="D49" s="219"/>
      <c r="E49" s="219"/>
      <c r="F49" s="219"/>
      <c r="G49" s="219"/>
      <c r="H49" s="219"/>
      <c r="I49" s="219"/>
      <c r="J49" s="219"/>
      <c r="K49" s="219"/>
      <c r="L49" s="273"/>
      <c r="M49" s="286"/>
      <c r="N49" s="286"/>
      <c r="O49" s="286"/>
      <c r="P49" s="286"/>
      <c r="Q49" s="293"/>
    </row>
    <row r="50" spans="2:41" ht="22.5" customHeight="1">
      <c r="B50" s="198" t="s">
        <v>209</v>
      </c>
      <c r="C50" s="220" t="s">
        <v>138</v>
      </c>
      <c r="D50" s="220"/>
      <c r="E50" s="220"/>
      <c r="F50" s="220"/>
      <c r="G50" s="220"/>
      <c r="H50" s="220"/>
      <c r="I50" s="220"/>
      <c r="J50" s="220"/>
      <c r="K50" s="220"/>
      <c r="L50" s="274"/>
      <c r="M50" s="287"/>
      <c r="N50" s="287"/>
      <c r="O50" s="287"/>
      <c r="P50" s="287"/>
      <c r="Q50" s="294"/>
      <c r="R50" s="11"/>
      <c r="S50" s="11"/>
      <c r="T50" s="11"/>
      <c r="U50" s="11"/>
      <c r="V50" s="11"/>
    </row>
    <row r="51" spans="2:41" ht="22.5" customHeight="1">
      <c r="B51" s="199" t="s">
        <v>228</v>
      </c>
      <c r="C51" s="221" t="s">
        <v>139</v>
      </c>
      <c r="D51" s="221"/>
      <c r="E51" s="221"/>
      <c r="F51" s="221"/>
      <c r="G51" s="221"/>
      <c r="H51" s="221"/>
      <c r="I51" s="221"/>
      <c r="J51" s="221"/>
      <c r="K51" s="221"/>
      <c r="L51" s="275"/>
      <c r="M51" s="288"/>
      <c r="N51" s="288"/>
      <c r="O51" s="288"/>
      <c r="P51" s="288"/>
      <c r="Q51" s="295"/>
      <c r="R51" s="11"/>
      <c r="S51" s="11"/>
      <c r="T51" s="11"/>
      <c r="U51" s="11"/>
      <c r="V51" s="11"/>
    </row>
    <row r="52" spans="2:41" ht="22.5" customHeight="1">
      <c r="AD52" s="41"/>
      <c r="AE52" s="41"/>
      <c r="AF52" s="41"/>
      <c r="AG52" s="41"/>
    </row>
    <row r="53" spans="2:41" ht="22.5" customHeight="1">
      <c r="B53" s="1" t="s">
        <v>226</v>
      </c>
      <c r="AD53" s="71"/>
      <c r="AE53" s="71"/>
    </row>
    <row r="54" spans="2:41" ht="22.5" customHeight="1">
      <c r="B54" s="200"/>
      <c r="C54" s="222"/>
      <c r="D54" s="222"/>
      <c r="E54" s="222"/>
      <c r="F54" s="222"/>
      <c r="G54" s="222"/>
      <c r="H54" s="222"/>
      <c r="I54" s="222"/>
      <c r="J54" s="222"/>
      <c r="K54" s="268"/>
      <c r="L54" s="276" t="s">
        <v>150</v>
      </c>
      <c r="M54" s="276"/>
      <c r="N54" s="276"/>
      <c r="O54" s="276"/>
      <c r="P54" s="276"/>
      <c r="Q54" s="276"/>
      <c r="R54" s="276"/>
      <c r="S54" s="276"/>
      <c r="T54" s="276"/>
      <c r="U54" s="276"/>
      <c r="V54" s="300" t="s">
        <v>143</v>
      </c>
      <c r="W54" s="300"/>
      <c r="X54" s="300"/>
      <c r="Y54" s="300"/>
      <c r="Z54" s="300"/>
      <c r="AA54" s="300"/>
      <c r="AB54" s="300"/>
      <c r="AC54" s="300"/>
      <c r="AD54" s="300"/>
      <c r="AE54" s="300"/>
      <c r="AF54" s="300" t="s">
        <v>145</v>
      </c>
      <c r="AG54" s="300"/>
      <c r="AH54" s="300"/>
      <c r="AI54" s="300"/>
      <c r="AJ54" s="300"/>
      <c r="AK54" s="300"/>
      <c r="AL54" s="300"/>
      <c r="AM54" s="300"/>
      <c r="AN54" s="300"/>
      <c r="AO54" s="308"/>
    </row>
    <row r="55" spans="2:41" ht="22.5" customHeight="1">
      <c r="B55" s="201" t="s">
        <v>230</v>
      </c>
      <c r="C55" s="74"/>
      <c r="D55" s="74"/>
      <c r="E55" s="74"/>
      <c r="F55" s="74"/>
      <c r="G55" s="74"/>
      <c r="H55" s="74"/>
      <c r="I55" s="74"/>
      <c r="J55" s="74"/>
      <c r="K55" s="74"/>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309"/>
    </row>
    <row r="56" spans="2:41" ht="22.5" customHeight="1">
      <c r="B56" s="202" t="s">
        <v>229</v>
      </c>
      <c r="C56" s="221"/>
      <c r="D56" s="221"/>
      <c r="E56" s="221"/>
      <c r="F56" s="221"/>
      <c r="G56" s="221"/>
      <c r="H56" s="221"/>
      <c r="I56" s="221"/>
      <c r="J56" s="221"/>
      <c r="K56" s="221"/>
      <c r="L56" s="278" t="s">
        <v>155</v>
      </c>
      <c r="M56" s="278"/>
      <c r="N56" s="278"/>
      <c r="O56" s="278"/>
      <c r="P56" s="278"/>
      <c r="Q56" s="278" t="s">
        <v>224</v>
      </c>
      <c r="R56" s="278"/>
      <c r="S56" s="278"/>
      <c r="T56" s="278"/>
      <c r="U56" s="278"/>
      <c r="V56" s="278" t="s">
        <v>189</v>
      </c>
      <c r="W56" s="278"/>
      <c r="X56" s="278"/>
      <c r="Y56" s="278"/>
      <c r="Z56" s="278"/>
      <c r="AA56" s="278" t="s">
        <v>225</v>
      </c>
      <c r="AB56" s="278"/>
      <c r="AC56" s="278"/>
      <c r="AD56" s="278"/>
      <c r="AE56" s="278"/>
      <c r="AF56" s="278" t="s">
        <v>189</v>
      </c>
      <c r="AG56" s="278"/>
      <c r="AH56" s="278"/>
      <c r="AI56" s="278"/>
      <c r="AJ56" s="278"/>
      <c r="AK56" s="278" t="s">
        <v>225</v>
      </c>
      <c r="AL56" s="278"/>
      <c r="AM56" s="278"/>
      <c r="AN56" s="278"/>
      <c r="AO56" s="310"/>
    </row>
    <row r="57" spans="2:41" ht="22.5" customHeight="1">
      <c r="B57" s="203" t="s">
        <v>227</v>
      </c>
      <c r="C57" s="223" t="s">
        <v>223</v>
      </c>
      <c r="D57" s="242"/>
      <c r="E57" s="242"/>
      <c r="F57" s="242"/>
      <c r="G57" s="242"/>
      <c r="H57" s="242"/>
      <c r="I57" s="242"/>
      <c r="J57" s="242"/>
      <c r="K57" s="269"/>
      <c r="L57" s="279" t="e">
        <f>AVERAGE(G12:H17)</f>
        <v>#DIV/0!</v>
      </c>
      <c r="M57" s="279"/>
      <c r="N57" s="279"/>
      <c r="O57" s="279"/>
      <c r="P57" s="279"/>
      <c r="Q57" s="279" t="e">
        <f>AVERAGE(N12:O17)</f>
        <v>#DIV/0!</v>
      </c>
      <c r="R57" s="279"/>
      <c r="S57" s="279"/>
      <c r="T57" s="279"/>
      <c r="U57" s="279"/>
      <c r="V57" s="279" t="e">
        <f>AVERAGE(U12:V17)</f>
        <v>#DIV/0!</v>
      </c>
      <c r="W57" s="279"/>
      <c r="X57" s="279"/>
      <c r="Y57" s="279"/>
      <c r="Z57" s="279"/>
      <c r="AA57" s="279" t="e">
        <f>AVERAGE(AB12:AC17)</f>
        <v>#DIV/0!</v>
      </c>
      <c r="AB57" s="279"/>
      <c r="AC57" s="279"/>
      <c r="AD57" s="279"/>
      <c r="AE57" s="279"/>
      <c r="AF57" s="279" t="e">
        <f>AVERAGE(AI12:AJ17)</f>
        <v>#DIV/0!</v>
      </c>
      <c r="AG57" s="279"/>
      <c r="AH57" s="279"/>
      <c r="AI57" s="279"/>
      <c r="AJ57" s="279"/>
      <c r="AK57" s="279" t="e">
        <f>AVERAGE(AP12:AQ17)</f>
        <v>#DIV/0!</v>
      </c>
      <c r="AL57" s="279"/>
      <c r="AM57" s="279"/>
      <c r="AN57" s="279"/>
      <c r="AO57" s="311"/>
    </row>
    <row r="58" spans="2:41" ht="22.5" customHeight="1">
      <c r="B58" s="204"/>
      <c r="C58" s="224" t="s">
        <v>222</v>
      </c>
      <c r="D58" s="243"/>
      <c r="E58" s="243"/>
      <c r="F58" s="243"/>
      <c r="G58" s="243"/>
      <c r="H58" s="243"/>
      <c r="I58" s="243"/>
      <c r="J58" s="243"/>
      <c r="K58" s="270"/>
      <c r="L58" s="280" t="str">
        <f>IFERROR(L57/$L$49*100,"-")</f>
        <v>-</v>
      </c>
      <c r="M58" s="280"/>
      <c r="N58" s="280"/>
      <c r="O58" s="280"/>
      <c r="P58" s="280"/>
      <c r="Q58" s="280" t="str">
        <f>IFERROR(Q57/$L$49*100,"-")</f>
        <v>-</v>
      </c>
      <c r="R58" s="280"/>
      <c r="S58" s="280"/>
      <c r="T58" s="280"/>
      <c r="U58" s="280"/>
      <c r="V58" s="280" t="str">
        <f>IFERROR(V57/$L$49*100,"-")</f>
        <v>-</v>
      </c>
      <c r="W58" s="280"/>
      <c r="X58" s="280"/>
      <c r="Y58" s="280"/>
      <c r="Z58" s="280"/>
      <c r="AA58" s="280" t="str">
        <f>IFERROR(AA57/$L$49*100,"-")</f>
        <v>-</v>
      </c>
      <c r="AB58" s="280"/>
      <c r="AC58" s="280"/>
      <c r="AD58" s="280"/>
      <c r="AE58" s="280"/>
      <c r="AF58" s="280" t="str">
        <f>IFERROR(AF57/$L$49*100,"-")</f>
        <v>-</v>
      </c>
      <c r="AG58" s="280"/>
      <c r="AH58" s="280"/>
      <c r="AI58" s="280"/>
      <c r="AJ58" s="280"/>
      <c r="AK58" s="280" t="str">
        <f>IFERROR(AK57/$L$49*100,"-")</f>
        <v>-</v>
      </c>
      <c r="AL58" s="280"/>
      <c r="AM58" s="280"/>
      <c r="AN58" s="280"/>
      <c r="AO58" s="312"/>
    </row>
    <row r="59" spans="2:41" ht="22.5" customHeight="1">
      <c r="B59" s="203" t="s">
        <v>209</v>
      </c>
      <c r="C59" s="225" t="s">
        <v>151</v>
      </c>
      <c r="D59" s="222"/>
      <c r="E59" s="222"/>
      <c r="F59" s="222"/>
      <c r="G59" s="222"/>
      <c r="H59" s="222"/>
      <c r="I59" s="222"/>
      <c r="J59" s="222"/>
      <c r="K59" s="268"/>
      <c r="L59" s="281">
        <f>SUM(G12:H17,N12:O17)</f>
        <v>0</v>
      </c>
      <c r="M59" s="281"/>
      <c r="N59" s="281"/>
      <c r="O59" s="281"/>
      <c r="P59" s="281"/>
      <c r="Q59" s="281"/>
      <c r="R59" s="281"/>
      <c r="S59" s="281"/>
      <c r="T59" s="281"/>
      <c r="U59" s="281"/>
      <c r="V59" s="281">
        <f>SUM(U12:V17,AB12:AC17)</f>
        <v>0</v>
      </c>
      <c r="W59" s="281"/>
      <c r="X59" s="281"/>
      <c r="Y59" s="281"/>
      <c r="Z59" s="281"/>
      <c r="AA59" s="281"/>
      <c r="AB59" s="281"/>
      <c r="AC59" s="281"/>
      <c r="AD59" s="281"/>
      <c r="AE59" s="281"/>
      <c r="AF59" s="281">
        <f>SUM(AI12:AJ17,AP12:AQ17)</f>
        <v>0</v>
      </c>
      <c r="AG59" s="281"/>
      <c r="AH59" s="281"/>
      <c r="AI59" s="281"/>
      <c r="AJ59" s="281"/>
      <c r="AK59" s="281"/>
      <c r="AL59" s="281"/>
      <c r="AM59" s="281"/>
      <c r="AN59" s="281"/>
      <c r="AO59" s="313"/>
    </row>
    <row r="60" spans="2:41" ht="22.5" customHeight="1">
      <c r="B60" s="204"/>
      <c r="C60" s="226" t="s">
        <v>156</v>
      </c>
      <c r="D60" s="244"/>
      <c r="E60" s="244"/>
      <c r="F60" s="244"/>
      <c r="G60" s="244"/>
      <c r="H60" s="244"/>
      <c r="I60" s="244"/>
      <c r="J60" s="244"/>
      <c r="K60" s="271"/>
      <c r="L60" s="282" t="str">
        <f>IF($L$50="","-",IF((L59-$L$50)&gt;=0,"○","×"))</f>
        <v>-</v>
      </c>
      <c r="M60" s="282"/>
      <c r="N60" s="282"/>
      <c r="O60" s="282"/>
      <c r="P60" s="282"/>
      <c r="Q60" s="282"/>
      <c r="R60" s="282"/>
      <c r="S60" s="282"/>
      <c r="T60" s="282"/>
      <c r="U60" s="282"/>
      <c r="V60" s="282" t="str">
        <f>IF($L$50="","-",IF((V59-$L$50)&gt;=0,"○","×"))</f>
        <v>-</v>
      </c>
      <c r="W60" s="282"/>
      <c r="X60" s="282"/>
      <c r="Y60" s="282"/>
      <c r="Z60" s="282"/>
      <c r="AA60" s="282"/>
      <c r="AB60" s="282"/>
      <c r="AC60" s="282"/>
      <c r="AD60" s="282"/>
      <c r="AE60" s="282"/>
      <c r="AF60" s="282" t="str">
        <f>IF($L$50="","-",IF((AF59-$L$50)&gt;=0,"○","×"))</f>
        <v>-</v>
      </c>
      <c r="AG60" s="282"/>
      <c r="AH60" s="282"/>
      <c r="AI60" s="282"/>
      <c r="AJ60" s="282"/>
      <c r="AK60" s="282"/>
      <c r="AL60" s="282"/>
      <c r="AM60" s="282"/>
      <c r="AN60" s="282"/>
      <c r="AO60" s="314"/>
    </row>
    <row r="61" spans="2:41" ht="22.5" customHeight="1">
      <c r="B61" s="203" t="s">
        <v>228</v>
      </c>
      <c r="C61" s="225" t="s">
        <v>134</v>
      </c>
      <c r="D61" s="222"/>
      <c r="E61" s="222"/>
      <c r="F61" s="222"/>
      <c r="G61" s="222"/>
      <c r="H61" s="222"/>
      <c r="I61" s="222"/>
      <c r="J61" s="222"/>
      <c r="K61" s="268"/>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315"/>
    </row>
    <row r="62" spans="2:41" ht="22.5" customHeight="1">
      <c r="B62" s="204"/>
      <c r="C62" s="224" t="s">
        <v>153</v>
      </c>
      <c r="D62" s="243"/>
      <c r="E62" s="243"/>
      <c r="F62" s="243"/>
      <c r="G62" s="243"/>
      <c r="H62" s="243"/>
      <c r="I62" s="243"/>
      <c r="J62" s="243"/>
      <c r="K62" s="270"/>
      <c r="L62" s="284" t="str">
        <f>IF($L$51="","-",IF((L61-$L$51)&gt;=0,"○","×"))</f>
        <v>-</v>
      </c>
      <c r="M62" s="284"/>
      <c r="N62" s="284"/>
      <c r="O62" s="284"/>
      <c r="P62" s="284"/>
      <c r="Q62" s="284"/>
      <c r="R62" s="284"/>
      <c r="S62" s="284"/>
      <c r="T62" s="284"/>
      <c r="U62" s="284"/>
      <c r="V62" s="284" t="str">
        <f>IF($L$51="","-",IF((V61-$L$51)&gt;=0,"○","×"))</f>
        <v>-</v>
      </c>
      <c r="W62" s="284"/>
      <c r="X62" s="284"/>
      <c r="Y62" s="284"/>
      <c r="Z62" s="284"/>
      <c r="AA62" s="284"/>
      <c r="AB62" s="284"/>
      <c r="AC62" s="284"/>
      <c r="AD62" s="284"/>
      <c r="AE62" s="284"/>
      <c r="AF62" s="284" t="str">
        <f>IF($L$51="","-",IF((AF61-$L$51)&gt;=0,"○","×"))</f>
        <v>-</v>
      </c>
      <c r="AG62" s="284"/>
      <c r="AH62" s="284"/>
      <c r="AI62" s="284"/>
      <c r="AJ62" s="284"/>
      <c r="AK62" s="284"/>
      <c r="AL62" s="284"/>
      <c r="AM62" s="284"/>
      <c r="AN62" s="284"/>
      <c r="AO62" s="316"/>
    </row>
    <row r="63" spans="2:41" ht="22.5" customHeight="1"/>
    <row r="64" spans="2:41" ht="22.5" customHeight="1">
      <c r="B64" s="1" t="s">
        <v>179</v>
      </c>
    </row>
    <row r="65" spans="2:2" ht="22.5" customHeight="1">
      <c r="B65" s="1" t="s">
        <v>149</v>
      </c>
    </row>
    <row r="66" spans="2:2" ht="22.5" customHeight="1">
      <c r="B66" s="1" t="s">
        <v>231</v>
      </c>
    </row>
    <row r="67" spans="2:2" ht="22.5" customHeight="1">
      <c r="B67" s="1" t="s">
        <v>144</v>
      </c>
    </row>
    <row r="68" spans="2:2" ht="22.5" customHeight="1">
      <c r="B68" s="1" t="s">
        <v>154</v>
      </c>
    </row>
    <row r="69" spans="2:2" ht="21.75" customHeight="1"/>
    <row r="70" spans="2:2" ht="21.75" customHeight="1"/>
    <row r="71" spans="2:2" ht="21.75" customHeight="1"/>
  </sheetData>
  <mergeCells count="295">
    <mergeCell ref="B2:W2"/>
    <mergeCell ref="C5:G5"/>
    <mergeCell ref="H5:K5"/>
    <mergeCell ref="L5:R5"/>
    <mergeCell ref="S5:U5"/>
    <mergeCell ref="V5:Y5"/>
    <mergeCell ref="AH5:AK5"/>
    <mergeCell ref="AL5:AR5"/>
    <mergeCell ref="C6:Y6"/>
    <mergeCell ref="AH6:AK6"/>
    <mergeCell ref="AL6:AR6"/>
    <mergeCell ref="C10:P10"/>
    <mergeCell ref="Q10:AD10"/>
    <mergeCell ref="AE10:AR10"/>
    <mergeCell ref="C11:I11"/>
    <mergeCell ref="J11:P11"/>
    <mergeCell ref="Q11:W11"/>
    <mergeCell ref="X11:AD11"/>
    <mergeCell ref="AE11:AK11"/>
    <mergeCell ref="AL11:AR11"/>
    <mergeCell ref="C12:D12"/>
    <mergeCell ref="G12:H12"/>
    <mergeCell ref="J12:K12"/>
    <mergeCell ref="N12:O12"/>
    <mergeCell ref="Q12:R12"/>
    <mergeCell ref="U12:V12"/>
    <mergeCell ref="X12:Y12"/>
    <mergeCell ref="AB12:AC12"/>
    <mergeCell ref="AE12:AF12"/>
    <mergeCell ref="AI12:AJ12"/>
    <mergeCell ref="AL12:AM12"/>
    <mergeCell ref="AP12:AQ12"/>
    <mergeCell ref="C13:D13"/>
    <mergeCell ref="G13:H13"/>
    <mergeCell ref="J13:K13"/>
    <mergeCell ref="N13:O13"/>
    <mergeCell ref="Q13:R13"/>
    <mergeCell ref="U13:V13"/>
    <mergeCell ref="X13:Y13"/>
    <mergeCell ref="AB13:AC13"/>
    <mergeCell ref="AE13:AF13"/>
    <mergeCell ref="AI13:AJ13"/>
    <mergeCell ref="AL13:AM13"/>
    <mergeCell ref="AP13:AQ13"/>
    <mergeCell ref="C14:D14"/>
    <mergeCell ref="G14:H14"/>
    <mergeCell ref="J14:K14"/>
    <mergeCell ref="N14:O14"/>
    <mergeCell ref="Q14:R14"/>
    <mergeCell ref="U14:V14"/>
    <mergeCell ref="X14:Y14"/>
    <mergeCell ref="AB14:AC14"/>
    <mergeCell ref="AE14:AF14"/>
    <mergeCell ref="AI14:AJ14"/>
    <mergeCell ref="AL14:AM14"/>
    <mergeCell ref="AP14:AQ14"/>
    <mergeCell ref="C15:D15"/>
    <mergeCell ref="G15:H15"/>
    <mergeCell ref="J15:K15"/>
    <mergeCell ref="N15:O15"/>
    <mergeCell ref="Q15:R15"/>
    <mergeCell ref="U15:V15"/>
    <mergeCell ref="X15:Y15"/>
    <mergeCell ref="AB15:AC15"/>
    <mergeCell ref="AE15:AF15"/>
    <mergeCell ref="AI15:AJ15"/>
    <mergeCell ref="AL15:AM15"/>
    <mergeCell ref="AP15:AQ15"/>
    <mergeCell ref="C16:D16"/>
    <mergeCell ref="G16:H16"/>
    <mergeCell ref="J16:K16"/>
    <mergeCell ref="N16:O16"/>
    <mergeCell ref="Q16:R16"/>
    <mergeCell ref="U16:V16"/>
    <mergeCell ref="X16:Y16"/>
    <mergeCell ref="AB16:AC16"/>
    <mergeCell ref="AE16:AF16"/>
    <mergeCell ref="AI16:AJ16"/>
    <mergeCell ref="AL16:AM16"/>
    <mergeCell ref="AP16:AQ16"/>
    <mergeCell ref="C17:D17"/>
    <mergeCell ref="G17:H17"/>
    <mergeCell ref="J17:K17"/>
    <mergeCell ref="N17:O17"/>
    <mergeCell ref="Q17:R17"/>
    <mergeCell ref="U17:V17"/>
    <mergeCell ref="X17:Y17"/>
    <mergeCell ref="AB17:AC17"/>
    <mergeCell ref="AE17:AF17"/>
    <mergeCell ref="AI17:AJ17"/>
    <mergeCell ref="AL17:AM17"/>
    <mergeCell ref="AP17:AQ17"/>
    <mergeCell ref="C18:I18"/>
    <mergeCell ref="J18:P18"/>
    <mergeCell ref="Q18:W18"/>
    <mergeCell ref="X18:AD18"/>
    <mergeCell ref="AE18:AK18"/>
    <mergeCell ref="AL18:AR18"/>
    <mergeCell ref="C19:I19"/>
    <mergeCell ref="J19:P19"/>
    <mergeCell ref="Q19:W19"/>
    <mergeCell ref="X19:AD19"/>
    <mergeCell ref="AE19:AK19"/>
    <mergeCell ref="AL19:AR19"/>
    <mergeCell ref="D20:I20"/>
    <mergeCell ref="K20:P20"/>
    <mergeCell ref="R20:W20"/>
    <mergeCell ref="Y20:AD20"/>
    <mergeCell ref="AF20:AK20"/>
    <mergeCell ref="AM20:AR20"/>
    <mergeCell ref="D21:I21"/>
    <mergeCell ref="K21:P21"/>
    <mergeCell ref="R21:W21"/>
    <mergeCell ref="Y21:AD21"/>
    <mergeCell ref="AF21:AK21"/>
    <mergeCell ref="AM21:AR21"/>
    <mergeCell ref="D22:I22"/>
    <mergeCell ref="K22:P22"/>
    <mergeCell ref="R22:W22"/>
    <mergeCell ref="Y22:AD22"/>
    <mergeCell ref="AF22:AK22"/>
    <mergeCell ref="AM22:AR22"/>
    <mergeCell ref="D23:I23"/>
    <mergeCell ref="K23:P23"/>
    <mergeCell ref="R23:W23"/>
    <mergeCell ref="Y23:AD23"/>
    <mergeCell ref="AF23:AK23"/>
    <mergeCell ref="AM23:AR23"/>
    <mergeCell ref="D24:I24"/>
    <mergeCell ref="K24:P24"/>
    <mergeCell ref="R24:W24"/>
    <mergeCell ref="Y24:AD24"/>
    <mergeCell ref="AF24:AK24"/>
    <mergeCell ref="AM24:AR24"/>
    <mergeCell ref="D25:I25"/>
    <mergeCell ref="K25:P25"/>
    <mergeCell ref="R25:W25"/>
    <mergeCell ref="Y25:AD25"/>
    <mergeCell ref="AF25:AK25"/>
    <mergeCell ref="AM25:AR25"/>
    <mergeCell ref="D26:E26"/>
    <mergeCell ref="F26:I26"/>
    <mergeCell ref="K26:L26"/>
    <mergeCell ref="M26:P26"/>
    <mergeCell ref="R26:S26"/>
    <mergeCell ref="T26:W26"/>
    <mergeCell ref="Y26:Z26"/>
    <mergeCell ref="AA26:AD26"/>
    <mergeCell ref="AF26:AG26"/>
    <mergeCell ref="AH26:AK26"/>
    <mergeCell ref="AM26:AN26"/>
    <mergeCell ref="AO26:AR26"/>
    <mergeCell ref="D27:I27"/>
    <mergeCell ref="K27:P27"/>
    <mergeCell ref="R27:W27"/>
    <mergeCell ref="Y27:AD27"/>
    <mergeCell ref="AF27:AK27"/>
    <mergeCell ref="AM27:AR27"/>
    <mergeCell ref="C28:I28"/>
    <mergeCell ref="J28:P28"/>
    <mergeCell ref="Q28:W28"/>
    <mergeCell ref="X28:AD28"/>
    <mergeCell ref="AE28:AK28"/>
    <mergeCell ref="AL28:AR28"/>
    <mergeCell ref="C29:I29"/>
    <mergeCell ref="J29:P29"/>
    <mergeCell ref="Q29:W29"/>
    <mergeCell ref="X29:AD29"/>
    <mergeCell ref="AE29:AK29"/>
    <mergeCell ref="AL29:AR29"/>
    <mergeCell ref="C30:I30"/>
    <mergeCell ref="J30:P30"/>
    <mergeCell ref="Q30:W30"/>
    <mergeCell ref="X30:AD30"/>
    <mergeCell ref="AE30:AK30"/>
    <mergeCell ref="AL30:AR30"/>
    <mergeCell ref="C31:I31"/>
    <mergeCell ref="J31:P31"/>
    <mergeCell ref="Q31:W31"/>
    <mergeCell ref="X31:AD31"/>
    <mergeCell ref="AE31:AK31"/>
    <mergeCell ref="AL31:AR31"/>
    <mergeCell ref="C32:I32"/>
    <mergeCell ref="J32:P32"/>
    <mergeCell ref="Q32:W32"/>
    <mergeCell ref="X32:AD32"/>
    <mergeCell ref="AE32:AK32"/>
    <mergeCell ref="AL32:AR32"/>
    <mergeCell ref="C33:E33"/>
    <mergeCell ref="G33:H33"/>
    <mergeCell ref="J33:L33"/>
    <mergeCell ref="N33:O33"/>
    <mergeCell ref="Q33:S33"/>
    <mergeCell ref="U33:V33"/>
    <mergeCell ref="X33:Z33"/>
    <mergeCell ref="AB33:AC33"/>
    <mergeCell ref="AE33:AG33"/>
    <mergeCell ref="AI33:AJ33"/>
    <mergeCell ref="AL33:AN33"/>
    <mergeCell ref="AP33:AQ33"/>
    <mergeCell ref="C34:E34"/>
    <mergeCell ref="G34:H34"/>
    <mergeCell ref="J34:L34"/>
    <mergeCell ref="N34:O34"/>
    <mergeCell ref="Q34:S34"/>
    <mergeCell ref="U34:V34"/>
    <mergeCell ref="X34:Z34"/>
    <mergeCell ref="AB34:AC34"/>
    <mergeCell ref="AE34:AG34"/>
    <mergeCell ref="AI34:AJ34"/>
    <mergeCell ref="AL34:AN34"/>
    <mergeCell ref="AP34:AQ34"/>
    <mergeCell ref="C35:E35"/>
    <mergeCell ref="G35:H35"/>
    <mergeCell ref="J35:L35"/>
    <mergeCell ref="N35:O35"/>
    <mergeCell ref="Q35:S35"/>
    <mergeCell ref="U35:V35"/>
    <mergeCell ref="X35:Z35"/>
    <mergeCell ref="AB35:AC35"/>
    <mergeCell ref="AE35:AG35"/>
    <mergeCell ref="AI35:AJ35"/>
    <mergeCell ref="AL35:AN35"/>
    <mergeCell ref="AP35:AQ35"/>
    <mergeCell ref="C36:E36"/>
    <mergeCell ref="G36:I36"/>
    <mergeCell ref="J36:L36"/>
    <mergeCell ref="N36:P36"/>
    <mergeCell ref="Q36:S36"/>
    <mergeCell ref="U36:W36"/>
    <mergeCell ref="X36:Z36"/>
    <mergeCell ref="AB36:AD36"/>
    <mergeCell ref="AE36:AG36"/>
    <mergeCell ref="AI36:AK36"/>
    <mergeCell ref="AL36:AN36"/>
    <mergeCell ref="AP36:AR36"/>
    <mergeCell ref="C49:K49"/>
    <mergeCell ref="L49:Q49"/>
    <mergeCell ref="C50:K50"/>
    <mergeCell ref="L50:Q50"/>
    <mergeCell ref="C51:K51"/>
    <mergeCell ref="L51:Q51"/>
    <mergeCell ref="B54:K54"/>
    <mergeCell ref="L54:U54"/>
    <mergeCell ref="V54:AE54"/>
    <mergeCell ref="AF54:AO54"/>
    <mergeCell ref="B55:K55"/>
    <mergeCell ref="L55:U55"/>
    <mergeCell ref="V55:AE55"/>
    <mergeCell ref="AF55:AO55"/>
    <mergeCell ref="B56:K56"/>
    <mergeCell ref="L56:P56"/>
    <mergeCell ref="Q56:U56"/>
    <mergeCell ref="V56:Z56"/>
    <mergeCell ref="AA56:AE56"/>
    <mergeCell ref="AF56:AJ56"/>
    <mergeCell ref="AK56:AO56"/>
    <mergeCell ref="C57:K57"/>
    <mergeCell ref="L57:P57"/>
    <mergeCell ref="Q57:U57"/>
    <mergeCell ref="V57:Z57"/>
    <mergeCell ref="AA57:AE57"/>
    <mergeCell ref="AF57:AJ57"/>
    <mergeCell ref="AK57:AO57"/>
    <mergeCell ref="C58:K58"/>
    <mergeCell ref="L58:P58"/>
    <mergeCell ref="Q58:U58"/>
    <mergeCell ref="V58:Z58"/>
    <mergeCell ref="AA58:AE58"/>
    <mergeCell ref="AF58:AJ58"/>
    <mergeCell ref="AK58:AO58"/>
    <mergeCell ref="C59:K59"/>
    <mergeCell ref="L59:U59"/>
    <mergeCell ref="V59:AE59"/>
    <mergeCell ref="AF59:AO59"/>
    <mergeCell ref="C60:K60"/>
    <mergeCell ref="L60:U60"/>
    <mergeCell ref="V60:AE60"/>
    <mergeCell ref="AF60:AO60"/>
    <mergeCell ref="C61:K61"/>
    <mergeCell ref="L61:U61"/>
    <mergeCell ref="V61:AE61"/>
    <mergeCell ref="AF61:AO61"/>
    <mergeCell ref="C62:K62"/>
    <mergeCell ref="L62:U62"/>
    <mergeCell ref="V62:AE62"/>
    <mergeCell ref="AF62:AO62"/>
    <mergeCell ref="B12:B17"/>
    <mergeCell ref="B28:B30"/>
    <mergeCell ref="B31:B32"/>
    <mergeCell ref="B33:B36"/>
    <mergeCell ref="B57:B58"/>
    <mergeCell ref="B59:B60"/>
    <mergeCell ref="B61:B62"/>
    <mergeCell ref="B20:B27"/>
  </mergeCells>
  <phoneticPr fontId="2"/>
  <printOptions horizontalCentered="1"/>
  <pageMargins left="0.43307086614173229" right="0.43307086614173229" top="0.55118110236220463" bottom="0.55118110236220463" header="0.31496062992125984" footer="0.31496062992125984"/>
  <pageSetup paperSize="8" scale="89" fitToWidth="1" fitToHeight="0" orientation="landscape" usePrinterDefaults="1" r:id="rId1"/>
  <rowBreaks count="1" manualBreakCount="1">
    <brk id="38" max="44"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報告書例</vt:lpstr>
      <vt:lpstr>連合会修正案（210203.打合せ提出分）</vt:lpstr>
      <vt:lpstr>報告パターン２</vt:lpstr>
      <vt:lpstr>報告フォーマット</vt:lpstr>
      <vt:lpstr>フォローアップ報告書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2021-01-21T14:21:18Z</cp:lastPrinted>
  <dcterms:created xsi:type="dcterms:W3CDTF">2012-07-31T02:24:52Z</dcterms:created>
  <dcterms:modified xsi:type="dcterms:W3CDTF">2024-06-24T02:21:22Z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2024-06-24T02:21:22Z</vt:filetime>
  </property>
</Properties>
</file>